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R\Desktop\Освітній процес 2024-2025\"/>
    </mc:Choice>
  </mc:AlternateContent>
  <bookViews>
    <workbookView xWindow="-120" yWindow="-120" windowWidth="29040" windowHeight="15840" tabRatio="833" firstSheet="24" activeTab="29"/>
  </bookViews>
  <sheets>
    <sheet name="11-АТ,12-АТ" sheetId="73" r:id="rId1"/>
    <sheet name="21-АТ,22-АТ" sheetId="84" r:id="rId2"/>
    <sheet name="31-АТ,32-АТ" sheetId="94" r:id="rId3"/>
    <sheet name="41-АТ,42-АТ" sheetId="100" r:id="rId4"/>
    <sheet name=" 23-АТс (ОКР)" sheetId="106" r:id="rId5"/>
    <sheet name="33-АТс (ОКР)" sheetId="107" r:id="rId6"/>
    <sheet name="11-ТТ" sheetId="74" r:id="rId7"/>
    <sheet name="12-ТТ" sheetId="81" r:id="rId8"/>
    <sheet name="21-ТТ" sheetId="85" r:id="rId9"/>
    <sheet name="22-ТТ" sheetId="92" r:id="rId10"/>
    <sheet name="11-Дз,12-Дз,13-Дз" sheetId="68" r:id="rId11"/>
    <sheet name="21-Дз,22-Дз,23-Дз" sheetId="86" r:id="rId12"/>
    <sheet name="31-Дз,32-Дз" sheetId="95" r:id="rId13"/>
    <sheet name="41-Дз,42-Дз" sheetId="101" r:id="rId14"/>
    <sheet name="11-ЕТ" sheetId="79" r:id="rId15"/>
    <sheet name="12-ЕТ" sheetId="82" r:id="rId16"/>
    <sheet name="21-ЕТ" sheetId="91" r:id="rId17"/>
    <sheet name="31-ЕТ" sheetId="99" r:id="rId18"/>
    <sheet name="41-ЕТ" sheetId="105" r:id="rId19"/>
    <sheet name="11-ПТ" sheetId="78" r:id="rId20"/>
    <sheet name="12-ПТ" sheetId="80" r:id="rId21"/>
    <sheet name="21-ПТ" sheetId="90" r:id="rId22"/>
    <sheet name="22-ПТ" sheetId="93" r:id="rId23"/>
    <sheet name="11-Мд" sheetId="77" r:id="rId24"/>
    <sheet name="12-Мд" sheetId="83" r:id="rId25"/>
    <sheet name="21-Мд" sheetId="89" r:id="rId26"/>
    <sheet name="31-Мд" sheetId="98" r:id="rId27"/>
    <sheet name="41-Мд" sheetId="104" r:id="rId28"/>
    <sheet name="11-КІ" sheetId="75" r:id="rId29"/>
    <sheet name="21-КІ" sheetId="87" r:id="rId30"/>
    <sheet name="31-КІ,32-КІ" sheetId="96" r:id="rId31"/>
    <sheet name="41-КІ,42-КІ" sheetId="102" r:id="rId32"/>
    <sheet name="11-ІСТ,12-ІСТ" sheetId="76" r:id="rId33"/>
    <sheet name="21-ІСТ,22-ІСТ" sheetId="88" r:id="rId34"/>
    <sheet name="31-ІСТ" sheetId="97" r:id="rId35"/>
    <sheet name="41-ІСТ,42-ІСТ" sheetId="103" r:id="rId36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9" i="87" l="1"/>
  <c r="J16" i="80" l="1"/>
  <c r="AE22" i="90"/>
  <c r="J35" i="90"/>
  <c r="V24" i="85"/>
  <c r="R23" i="68"/>
  <c r="Q23" i="68" s="1"/>
  <c r="V31" i="86"/>
  <c r="U31" i="86"/>
  <c r="R31" i="86" s="1"/>
  <c r="Q31" i="86" s="1"/>
  <c r="V28" i="86"/>
  <c r="U28" i="86"/>
  <c r="J28" i="86"/>
  <c r="G28" i="86" s="1"/>
  <c r="F28" i="86" s="1"/>
  <c r="R28" i="86"/>
  <c r="Q28" i="86" s="1"/>
  <c r="K25" i="86"/>
  <c r="K22" i="86"/>
  <c r="U25" i="86"/>
  <c r="U22" i="86"/>
  <c r="J22" i="86"/>
  <c r="H14" i="86"/>
  <c r="G14" i="86" s="1"/>
  <c r="F14" i="86" s="1"/>
  <c r="AA37" i="86"/>
  <c r="Z37" i="86"/>
  <c r="Y37" i="86"/>
  <c r="X37" i="86"/>
  <c r="W37" i="86"/>
  <c r="V37" i="86"/>
  <c r="U37" i="86"/>
  <c r="T37" i="86"/>
  <c r="S37" i="86"/>
  <c r="Q37" i="86"/>
  <c r="P37" i="86"/>
  <c r="O37" i="86"/>
  <c r="N37" i="86"/>
  <c r="M37" i="86"/>
  <c r="L37" i="86"/>
  <c r="K37" i="86"/>
  <c r="J37" i="86"/>
  <c r="I37" i="86"/>
  <c r="H37" i="86"/>
  <c r="F37" i="86"/>
  <c r="E37" i="86"/>
  <c r="D37" i="86"/>
  <c r="C37" i="86"/>
  <c r="Y32" i="86"/>
  <c r="X32" i="86"/>
  <c r="T32" i="86"/>
  <c r="S32" i="86"/>
  <c r="N32" i="86"/>
  <c r="M32" i="86"/>
  <c r="I32" i="86"/>
  <c r="C32" i="86"/>
  <c r="G31" i="86"/>
  <c r="F31" i="86" s="1"/>
  <c r="R30" i="86"/>
  <c r="Q30" i="86" s="1"/>
  <c r="G30" i="86"/>
  <c r="F30" i="86" s="1"/>
  <c r="R29" i="86"/>
  <c r="Q29" i="86" s="1"/>
  <c r="G29" i="86"/>
  <c r="F29" i="86" s="1"/>
  <c r="R27" i="86"/>
  <c r="Q27" i="86" s="1"/>
  <c r="G27" i="86"/>
  <c r="F27" i="86" s="1"/>
  <c r="R26" i="86"/>
  <c r="Q26" i="86"/>
  <c r="G26" i="86"/>
  <c r="F26" i="86" s="1"/>
  <c r="G25" i="86"/>
  <c r="R24" i="86"/>
  <c r="Q24" i="86"/>
  <c r="G24" i="86"/>
  <c r="F24" i="86" s="1"/>
  <c r="G23" i="86"/>
  <c r="F23" i="86" s="1"/>
  <c r="E23" i="86" s="1"/>
  <c r="D23" i="86" s="1"/>
  <c r="R22" i="86"/>
  <c r="Q22" i="86" s="1"/>
  <c r="J32" i="86"/>
  <c r="R21" i="86"/>
  <c r="Q21" i="86" s="1"/>
  <c r="G21" i="86"/>
  <c r="F21" i="86" s="1"/>
  <c r="R20" i="86"/>
  <c r="Q20" i="86" s="1"/>
  <c r="G20" i="86"/>
  <c r="F20" i="86" s="1"/>
  <c r="R19" i="86"/>
  <c r="Q19" i="86"/>
  <c r="G19" i="86"/>
  <c r="F19" i="86" s="1"/>
  <c r="R18" i="86"/>
  <c r="Q18" i="86" s="1"/>
  <c r="G18" i="86"/>
  <c r="F18" i="86" s="1"/>
  <c r="R17" i="86"/>
  <c r="Q17" i="86" s="1"/>
  <c r="G17" i="86"/>
  <c r="F17" i="86" s="1"/>
  <c r="R16" i="86"/>
  <c r="Q16" i="86" s="1"/>
  <c r="G16" i="86"/>
  <c r="F16" i="86" s="1"/>
  <c r="R15" i="86"/>
  <c r="Q15" i="86"/>
  <c r="G15" i="86"/>
  <c r="F15" i="86" s="1"/>
  <c r="R14" i="86"/>
  <c r="Q14" i="86" s="1"/>
  <c r="F20" i="95"/>
  <c r="E20" i="95" s="1"/>
  <c r="D20" i="95" s="1"/>
  <c r="G20" i="95"/>
  <c r="V21" i="95"/>
  <c r="K21" i="95"/>
  <c r="U21" i="95"/>
  <c r="U26" i="95"/>
  <c r="R26" i="95" s="1"/>
  <c r="V17" i="95"/>
  <c r="K17" i="95"/>
  <c r="K27" i="95" s="1"/>
  <c r="S17" i="95"/>
  <c r="S27" i="95" s="1"/>
  <c r="AA32" i="95"/>
  <c r="Z32" i="95"/>
  <c r="Y32" i="95"/>
  <c r="X32" i="95"/>
  <c r="W32" i="95"/>
  <c r="V32" i="95"/>
  <c r="U32" i="95"/>
  <c r="T32" i="95"/>
  <c r="S32" i="95"/>
  <c r="Q32" i="95"/>
  <c r="P32" i="95"/>
  <c r="O32" i="95"/>
  <c r="N32" i="95"/>
  <c r="M32" i="95"/>
  <c r="L32" i="95"/>
  <c r="K32" i="95"/>
  <c r="J32" i="95"/>
  <c r="I32" i="95"/>
  <c r="H32" i="95"/>
  <c r="F32" i="95"/>
  <c r="E32" i="95"/>
  <c r="D32" i="95"/>
  <c r="C32" i="95"/>
  <c r="Y27" i="95"/>
  <c r="X27" i="95"/>
  <c r="T27" i="95"/>
  <c r="N27" i="95"/>
  <c r="M27" i="95"/>
  <c r="J27" i="95"/>
  <c r="I27" i="95"/>
  <c r="H27" i="95"/>
  <c r="C27" i="95"/>
  <c r="V26" i="95"/>
  <c r="G26" i="95"/>
  <c r="F26" i="95" s="1"/>
  <c r="D26" i="95"/>
  <c r="R25" i="95"/>
  <c r="Q25" i="95"/>
  <c r="G25" i="95"/>
  <c r="F25" i="95"/>
  <c r="R24" i="95"/>
  <c r="Q24" i="95"/>
  <c r="G24" i="95"/>
  <c r="F24" i="95"/>
  <c r="R23" i="95"/>
  <c r="Q23" i="95"/>
  <c r="G23" i="95"/>
  <c r="F23" i="95"/>
  <c r="R22" i="95"/>
  <c r="Q22" i="95" s="1"/>
  <c r="G22" i="95"/>
  <c r="F22" i="95" s="1"/>
  <c r="G21" i="95"/>
  <c r="F21" i="95" s="1"/>
  <c r="R19" i="95"/>
  <c r="Q19" i="95" s="1"/>
  <c r="G19" i="95"/>
  <c r="F19" i="95" s="1"/>
  <c r="R18" i="95"/>
  <c r="Q18" i="95" s="1"/>
  <c r="G18" i="95"/>
  <c r="F18" i="95" s="1"/>
  <c r="G17" i="95"/>
  <c r="F17" i="95" s="1"/>
  <c r="R16" i="95"/>
  <c r="Q16" i="95"/>
  <c r="G16" i="95"/>
  <c r="F16" i="95"/>
  <c r="R15" i="95"/>
  <c r="Q15" i="95"/>
  <c r="G15" i="95"/>
  <c r="F15" i="95"/>
  <c r="R14" i="95"/>
  <c r="Q14" i="95"/>
  <c r="G14" i="95"/>
  <c r="F14" i="95"/>
  <c r="U26" i="101"/>
  <c r="R26" i="101" s="1"/>
  <c r="Q26" i="101" s="1"/>
  <c r="K15" i="101"/>
  <c r="K16" i="101"/>
  <c r="K28" i="101" s="1"/>
  <c r="J19" i="101"/>
  <c r="V19" i="101"/>
  <c r="V25" i="101"/>
  <c r="U25" i="101"/>
  <c r="R25" i="101" s="1"/>
  <c r="Q25" i="101" s="1"/>
  <c r="K24" i="101"/>
  <c r="J24" i="101"/>
  <c r="J28" i="101"/>
  <c r="AA33" i="101"/>
  <c r="Z33" i="101"/>
  <c r="Y33" i="101"/>
  <c r="X33" i="101"/>
  <c r="W33" i="101"/>
  <c r="V33" i="101"/>
  <c r="U33" i="101"/>
  <c r="T33" i="101"/>
  <c r="S33" i="101"/>
  <c r="Q33" i="101"/>
  <c r="P33" i="101"/>
  <c r="O33" i="101"/>
  <c r="N33" i="101"/>
  <c r="M33" i="101"/>
  <c r="L33" i="101"/>
  <c r="K33" i="101"/>
  <c r="J33" i="101"/>
  <c r="I33" i="101"/>
  <c r="H33" i="101"/>
  <c r="F33" i="101"/>
  <c r="E33" i="101"/>
  <c r="D33" i="101"/>
  <c r="C33" i="101"/>
  <c r="Y28" i="101"/>
  <c r="X28" i="101"/>
  <c r="W28" i="101"/>
  <c r="T28" i="101"/>
  <c r="S28" i="101"/>
  <c r="N28" i="101"/>
  <c r="M28" i="101"/>
  <c r="I28" i="101"/>
  <c r="H28" i="101"/>
  <c r="C28" i="101"/>
  <c r="R27" i="101"/>
  <c r="Q27" i="101" s="1"/>
  <c r="G27" i="101"/>
  <c r="F27" i="101" s="1"/>
  <c r="G26" i="101"/>
  <c r="F26" i="101" s="1"/>
  <c r="G25" i="101"/>
  <c r="F25" i="101" s="1"/>
  <c r="R24" i="101"/>
  <c r="Q24" i="101" s="1"/>
  <c r="G24" i="101"/>
  <c r="F24" i="101" s="1"/>
  <c r="R23" i="101"/>
  <c r="Q23" i="101" s="1"/>
  <c r="G23" i="101"/>
  <c r="F23" i="101" s="1"/>
  <c r="R22" i="101"/>
  <c r="Q22" i="101" s="1"/>
  <c r="G22" i="101"/>
  <c r="F22" i="101" s="1"/>
  <c r="R21" i="101"/>
  <c r="Q21" i="101" s="1"/>
  <c r="G21" i="101"/>
  <c r="F21" i="101" s="1"/>
  <c r="R20" i="101"/>
  <c r="Q20" i="101" s="1"/>
  <c r="G20" i="101"/>
  <c r="F20" i="101" s="1"/>
  <c r="R19" i="101"/>
  <c r="R18" i="101"/>
  <c r="Q18" i="101" s="1"/>
  <c r="G18" i="101"/>
  <c r="F18" i="101" s="1"/>
  <c r="R17" i="101"/>
  <c r="Q17" i="101" s="1"/>
  <c r="G17" i="101"/>
  <c r="F17" i="101" s="1"/>
  <c r="R16" i="101"/>
  <c r="Q16" i="101" s="1"/>
  <c r="G16" i="101"/>
  <c r="R15" i="101"/>
  <c r="Q15" i="101" s="1"/>
  <c r="G15" i="101"/>
  <c r="R14" i="101"/>
  <c r="G14" i="101"/>
  <c r="F14" i="101" s="1"/>
  <c r="K19" i="82"/>
  <c r="K27" i="82" s="1"/>
  <c r="J19" i="82"/>
  <c r="G19" i="82" s="1"/>
  <c r="F19" i="82" s="1"/>
  <c r="V17" i="82"/>
  <c r="R19" i="82"/>
  <c r="Q19" i="82" s="1"/>
  <c r="R18" i="82"/>
  <c r="Q18" i="82" s="1"/>
  <c r="G18" i="82"/>
  <c r="F18" i="82"/>
  <c r="U17" i="82"/>
  <c r="T17" i="82"/>
  <c r="S17" i="82"/>
  <c r="H17" i="82"/>
  <c r="G17" i="82" s="1"/>
  <c r="F17" i="82" s="1"/>
  <c r="R16" i="82"/>
  <c r="Q16" i="82" s="1"/>
  <c r="G16" i="82"/>
  <c r="F16" i="82"/>
  <c r="U23" i="82"/>
  <c r="R23" i="82" s="1"/>
  <c r="Q23" i="82" s="1"/>
  <c r="J23" i="82"/>
  <c r="G23" i="82" s="1"/>
  <c r="F23" i="82" s="1"/>
  <c r="G20" i="82"/>
  <c r="F20" i="82" s="1"/>
  <c r="G21" i="82"/>
  <c r="F21" i="82" s="1"/>
  <c r="G22" i="82"/>
  <c r="F22" i="82" s="1"/>
  <c r="G24" i="82"/>
  <c r="F24" i="82" s="1"/>
  <c r="R15" i="82"/>
  <c r="Q15" i="82" s="1"/>
  <c r="R20" i="82"/>
  <c r="Q20" i="82" s="1"/>
  <c r="R21" i="82"/>
  <c r="Q21" i="82" s="1"/>
  <c r="R22" i="82"/>
  <c r="Q22" i="82" s="1"/>
  <c r="R24" i="82"/>
  <c r="Q24" i="82" s="1"/>
  <c r="G15" i="82"/>
  <c r="F15" i="82"/>
  <c r="AA32" i="82"/>
  <c r="Z32" i="82"/>
  <c r="Y32" i="82"/>
  <c r="X32" i="82"/>
  <c r="W32" i="82"/>
  <c r="V32" i="82"/>
  <c r="U32" i="82"/>
  <c r="T32" i="82"/>
  <c r="S32" i="82"/>
  <c r="Q32" i="82"/>
  <c r="P32" i="82"/>
  <c r="O32" i="82"/>
  <c r="N32" i="82"/>
  <c r="M32" i="82"/>
  <c r="L32" i="82"/>
  <c r="K32" i="82"/>
  <c r="J32" i="82"/>
  <c r="I32" i="82"/>
  <c r="H32" i="82"/>
  <c r="F32" i="82"/>
  <c r="E32" i="82"/>
  <c r="D32" i="82"/>
  <c r="C32" i="82"/>
  <c r="Y27" i="82"/>
  <c r="X27" i="82"/>
  <c r="N27" i="82"/>
  <c r="M27" i="82"/>
  <c r="I27" i="82"/>
  <c r="C27" i="82"/>
  <c r="U26" i="82"/>
  <c r="R26" i="82" s="1"/>
  <c r="Q26" i="82" s="1"/>
  <c r="G26" i="82"/>
  <c r="F26" i="82" s="1"/>
  <c r="R25" i="82"/>
  <c r="Q25" i="82" s="1"/>
  <c r="G25" i="82"/>
  <c r="F25" i="82" s="1"/>
  <c r="V14" i="82"/>
  <c r="S14" i="82"/>
  <c r="R14" i="82" s="1"/>
  <c r="J14" i="82"/>
  <c r="G14" i="82" s="1"/>
  <c r="F14" i="82" s="1"/>
  <c r="V29" i="79"/>
  <c r="U29" i="79"/>
  <c r="U31" i="79" s="1"/>
  <c r="S26" i="79"/>
  <c r="S31" i="79" s="1"/>
  <c r="H26" i="79"/>
  <c r="G26" i="79" s="1"/>
  <c r="F26" i="79" s="1"/>
  <c r="R24" i="79"/>
  <c r="Q24" i="79"/>
  <c r="AA36" i="79"/>
  <c r="Z36" i="79"/>
  <c r="Y36" i="79"/>
  <c r="X36" i="79"/>
  <c r="W36" i="79"/>
  <c r="V36" i="79"/>
  <c r="U36" i="79"/>
  <c r="T36" i="79"/>
  <c r="S36" i="79"/>
  <c r="Q36" i="79"/>
  <c r="P36" i="79"/>
  <c r="O36" i="79"/>
  <c r="N36" i="79"/>
  <c r="M36" i="79"/>
  <c r="L36" i="79"/>
  <c r="K36" i="79"/>
  <c r="J36" i="79"/>
  <c r="I36" i="79"/>
  <c r="H36" i="79"/>
  <c r="F36" i="79"/>
  <c r="E36" i="79"/>
  <c r="D36" i="79"/>
  <c r="C36" i="79"/>
  <c r="Y31" i="79"/>
  <c r="X31" i="79"/>
  <c r="V31" i="79"/>
  <c r="T31" i="79"/>
  <c r="N31" i="79"/>
  <c r="M31" i="79"/>
  <c r="K31" i="79"/>
  <c r="J31" i="79"/>
  <c r="I31" i="79"/>
  <c r="C31" i="79"/>
  <c r="R30" i="79"/>
  <c r="Q30" i="79" s="1"/>
  <c r="G30" i="79"/>
  <c r="F30" i="79"/>
  <c r="G29" i="79"/>
  <c r="F29" i="79" s="1"/>
  <c r="R28" i="79"/>
  <c r="Q28" i="79"/>
  <c r="G28" i="79"/>
  <c r="F28" i="79" s="1"/>
  <c r="R27" i="79"/>
  <c r="Q27" i="79"/>
  <c r="G27" i="79"/>
  <c r="F27" i="79" s="1"/>
  <c r="E27" i="79" s="1"/>
  <c r="D27" i="79" s="1"/>
  <c r="R25" i="79"/>
  <c r="Q25" i="79" s="1"/>
  <c r="G25" i="79"/>
  <c r="F25" i="79" s="1"/>
  <c r="G24" i="79"/>
  <c r="F24" i="79"/>
  <c r="R23" i="79"/>
  <c r="Q23" i="79" s="1"/>
  <c r="G23" i="79"/>
  <c r="F23" i="79" s="1"/>
  <c r="R22" i="79"/>
  <c r="Q22" i="79"/>
  <c r="G22" i="79"/>
  <c r="F22" i="79" s="1"/>
  <c r="R21" i="79"/>
  <c r="Q21" i="79" s="1"/>
  <c r="G21" i="79"/>
  <c r="F21" i="79" s="1"/>
  <c r="R20" i="79"/>
  <c r="Q20" i="79" s="1"/>
  <c r="G20" i="79"/>
  <c r="F20" i="79"/>
  <c r="R19" i="79"/>
  <c r="Q19" i="79" s="1"/>
  <c r="G19" i="79"/>
  <c r="F19" i="79" s="1"/>
  <c r="R18" i="79"/>
  <c r="Q18" i="79"/>
  <c r="G18" i="79"/>
  <c r="F18" i="79"/>
  <c r="R17" i="79"/>
  <c r="Q17" i="79" s="1"/>
  <c r="G17" i="79"/>
  <c r="F17" i="79" s="1"/>
  <c r="R16" i="79"/>
  <c r="Q16" i="79" s="1"/>
  <c r="G16" i="79"/>
  <c r="F16" i="79" s="1"/>
  <c r="R15" i="79"/>
  <c r="Q15" i="79"/>
  <c r="G15" i="79"/>
  <c r="F15" i="79" s="1"/>
  <c r="E15" i="79" s="1"/>
  <c r="R14" i="79"/>
  <c r="Q14" i="79" s="1"/>
  <c r="G14" i="79"/>
  <c r="F14" i="79" s="1"/>
  <c r="U30" i="91"/>
  <c r="G23" i="91"/>
  <c r="F23" i="91" s="1"/>
  <c r="E23" i="91" s="1"/>
  <c r="D23" i="91" s="1"/>
  <c r="V22" i="91"/>
  <c r="V31" i="91" s="1"/>
  <c r="U25" i="91"/>
  <c r="T25" i="91"/>
  <c r="T31" i="91" s="1"/>
  <c r="S25" i="91"/>
  <c r="H25" i="91"/>
  <c r="G25" i="91"/>
  <c r="F25" i="91" s="1"/>
  <c r="S22" i="91"/>
  <c r="J22" i="91"/>
  <c r="AA36" i="91"/>
  <c r="Z36" i="91"/>
  <c r="Y36" i="91"/>
  <c r="X36" i="91"/>
  <c r="W36" i="91"/>
  <c r="V36" i="91"/>
  <c r="U36" i="91"/>
  <c r="T36" i="91"/>
  <c r="S36" i="91"/>
  <c r="Q36" i="91"/>
  <c r="P36" i="91"/>
  <c r="O36" i="91"/>
  <c r="N36" i="91"/>
  <c r="M36" i="91"/>
  <c r="L36" i="91"/>
  <c r="K36" i="91"/>
  <c r="J36" i="91"/>
  <c r="I36" i="91"/>
  <c r="H36" i="91"/>
  <c r="F36" i="91"/>
  <c r="E36" i="91"/>
  <c r="D36" i="91"/>
  <c r="C36" i="91"/>
  <c r="Y31" i="91"/>
  <c r="X31" i="91"/>
  <c r="N31" i="91"/>
  <c r="M31" i="91"/>
  <c r="K31" i="91"/>
  <c r="I31" i="91"/>
  <c r="C31" i="91"/>
  <c r="R30" i="91"/>
  <c r="Q30" i="91" s="1"/>
  <c r="G30" i="91"/>
  <c r="F30" i="91" s="1"/>
  <c r="R29" i="91"/>
  <c r="Q29" i="91" s="1"/>
  <c r="G29" i="91"/>
  <c r="F29" i="91" s="1"/>
  <c r="R28" i="91"/>
  <c r="Q28" i="91" s="1"/>
  <c r="G28" i="91"/>
  <c r="F28" i="91" s="1"/>
  <c r="R27" i="91"/>
  <c r="Q27" i="91" s="1"/>
  <c r="G27" i="91"/>
  <c r="F27" i="91" s="1"/>
  <c r="R26" i="91"/>
  <c r="Q26" i="91" s="1"/>
  <c r="G26" i="91"/>
  <c r="F26" i="91" s="1"/>
  <c r="R24" i="91"/>
  <c r="Q24" i="91" s="1"/>
  <c r="G24" i="91"/>
  <c r="F24" i="91" s="1"/>
  <c r="R21" i="91"/>
  <c r="Q21" i="91" s="1"/>
  <c r="G21" i="91"/>
  <c r="F21" i="91" s="1"/>
  <c r="R20" i="91"/>
  <c r="Q20" i="91" s="1"/>
  <c r="G20" i="91"/>
  <c r="F20" i="91" s="1"/>
  <c r="R19" i="91"/>
  <c r="Q19" i="91" s="1"/>
  <c r="G19" i="91"/>
  <c r="F19" i="91" s="1"/>
  <c r="R18" i="91"/>
  <c r="Q18" i="91" s="1"/>
  <c r="G18" i="91"/>
  <c r="F18" i="91" s="1"/>
  <c r="R17" i="91"/>
  <c r="Q17" i="91" s="1"/>
  <c r="G17" i="91"/>
  <c r="F17" i="91" s="1"/>
  <c r="R16" i="91"/>
  <c r="Q16" i="91" s="1"/>
  <c r="G16" i="91"/>
  <c r="F16" i="91" s="1"/>
  <c r="R15" i="91"/>
  <c r="Q15" i="91" s="1"/>
  <c r="G15" i="91"/>
  <c r="F15" i="91" s="1"/>
  <c r="R14" i="91"/>
  <c r="Q14" i="91" s="1"/>
  <c r="G14" i="91"/>
  <c r="F14" i="91" s="1"/>
  <c r="V28" i="99"/>
  <c r="U28" i="99"/>
  <c r="R28" i="99" s="1"/>
  <c r="V22" i="99"/>
  <c r="K22" i="99"/>
  <c r="K29" i="99" s="1"/>
  <c r="AA34" i="99"/>
  <c r="Z34" i="99"/>
  <c r="Y34" i="99"/>
  <c r="X34" i="99"/>
  <c r="W34" i="99"/>
  <c r="V34" i="99"/>
  <c r="U34" i="99"/>
  <c r="T34" i="99"/>
  <c r="S34" i="99"/>
  <c r="Q34" i="99"/>
  <c r="P34" i="99"/>
  <c r="O34" i="99"/>
  <c r="N34" i="99"/>
  <c r="M34" i="99"/>
  <c r="L34" i="99"/>
  <c r="K34" i="99"/>
  <c r="J34" i="99"/>
  <c r="I34" i="99"/>
  <c r="H34" i="99"/>
  <c r="F34" i="99"/>
  <c r="E34" i="99"/>
  <c r="D34" i="99"/>
  <c r="C34" i="99"/>
  <c r="Y29" i="99"/>
  <c r="X29" i="99"/>
  <c r="T29" i="99"/>
  <c r="S29" i="99"/>
  <c r="N29" i="99"/>
  <c r="M29" i="99"/>
  <c r="J29" i="99"/>
  <c r="I29" i="99"/>
  <c r="H29" i="99"/>
  <c r="C29" i="99"/>
  <c r="G28" i="99"/>
  <c r="F28" i="99" s="1"/>
  <c r="D28" i="99"/>
  <c r="R27" i="99"/>
  <c r="Q27" i="99" s="1"/>
  <c r="G27" i="99"/>
  <c r="F27" i="99" s="1"/>
  <c r="R26" i="99"/>
  <c r="Q26" i="99" s="1"/>
  <c r="G26" i="99"/>
  <c r="F26" i="99" s="1"/>
  <c r="R25" i="99"/>
  <c r="Q25" i="99" s="1"/>
  <c r="G25" i="99"/>
  <c r="F25" i="99" s="1"/>
  <c r="R24" i="99"/>
  <c r="Q24" i="99" s="1"/>
  <c r="G24" i="99"/>
  <c r="F24" i="99" s="1"/>
  <c r="R23" i="99"/>
  <c r="Q23" i="99" s="1"/>
  <c r="G23" i="99"/>
  <c r="F23" i="99" s="1"/>
  <c r="R22" i="99"/>
  <c r="G22" i="99"/>
  <c r="R21" i="99"/>
  <c r="Q21" i="99" s="1"/>
  <c r="G21" i="99"/>
  <c r="F21" i="99" s="1"/>
  <c r="R20" i="99"/>
  <c r="Q20" i="99" s="1"/>
  <c r="G20" i="99"/>
  <c r="F20" i="99" s="1"/>
  <c r="R19" i="99"/>
  <c r="Q19" i="99" s="1"/>
  <c r="G19" i="99"/>
  <c r="F19" i="99" s="1"/>
  <c r="R18" i="99"/>
  <c r="Q18" i="99" s="1"/>
  <c r="G18" i="99"/>
  <c r="F18" i="99" s="1"/>
  <c r="R17" i="99"/>
  <c r="Q17" i="99" s="1"/>
  <c r="G17" i="99"/>
  <c r="F17" i="99" s="1"/>
  <c r="R16" i="99"/>
  <c r="Q16" i="99" s="1"/>
  <c r="G16" i="99"/>
  <c r="F16" i="99" s="1"/>
  <c r="R15" i="99"/>
  <c r="Q15" i="99" s="1"/>
  <c r="G15" i="99"/>
  <c r="F15" i="99" s="1"/>
  <c r="R14" i="99"/>
  <c r="Q14" i="99"/>
  <c r="G14" i="99"/>
  <c r="F14" i="99" s="1"/>
  <c r="V27" i="105"/>
  <c r="U27" i="105"/>
  <c r="R27" i="105" s="1"/>
  <c r="Q27" i="105" s="1"/>
  <c r="V26" i="105"/>
  <c r="U26" i="105"/>
  <c r="R26" i="105" s="1"/>
  <c r="Q26" i="105" s="1"/>
  <c r="K25" i="105"/>
  <c r="K29" i="105" s="1"/>
  <c r="J25" i="105"/>
  <c r="G25" i="105" s="1"/>
  <c r="F25" i="105" s="1"/>
  <c r="AA34" i="105"/>
  <c r="Z34" i="105"/>
  <c r="Y34" i="105"/>
  <c r="X34" i="105"/>
  <c r="W34" i="105"/>
  <c r="V34" i="105"/>
  <c r="U34" i="105"/>
  <c r="T34" i="105"/>
  <c r="S34" i="105"/>
  <c r="Q34" i="105"/>
  <c r="P34" i="105"/>
  <c r="O34" i="105"/>
  <c r="N34" i="105"/>
  <c r="M34" i="105"/>
  <c r="L34" i="105"/>
  <c r="K34" i="105"/>
  <c r="J34" i="105"/>
  <c r="I34" i="105"/>
  <c r="H34" i="105"/>
  <c r="F34" i="105"/>
  <c r="E34" i="105"/>
  <c r="D34" i="105"/>
  <c r="C34" i="105"/>
  <c r="Y29" i="105"/>
  <c r="X29" i="105"/>
  <c r="W29" i="105"/>
  <c r="V29" i="105"/>
  <c r="U29" i="105"/>
  <c r="T29" i="105"/>
  <c r="S29" i="105"/>
  <c r="N29" i="105"/>
  <c r="M29" i="105"/>
  <c r="I29" i="105"/>
  <c r="H29" i="105"/>
  <c r="C29" i="105"/>
  <c r="R28" i="105"/>
  <c r="Q28" i="105" s="1"/>
  <c r="G28" i="105"/>
  <c r="F28" i="105" s="1"/>
  <c r="G27" i="105"/>
  <c r="F27" i="105"/>
  <c r="G26" i="105"/>
  <c r="F26" i="105" s="1"/>
  <c r="R25" i="105"/>
  <c r="Q25" i="105" s="1"/>
  <c r="R24" i="105"/>
  <c r="Q24" i="105" s="1"/>
  <c r="G24" i="105"/>
  <c r="F24" i="105" s="1"/>
  <c r="R23" i="105"/>
  <c r="Q23" i="105" s="1"/>
  <c r="G23" i="105"/>
  <c r="F23" i="105" s="1"/>
  <c r="R22" i="105"/>
  <c r="Q22" i="105" s="1"/>
  <c r="G22" i="105"/>
  <c r="F22" i="105" s="1"/>
  <c r="R21" i="105"/>
  <c r="Q21" i="105"/>
  <c r="G21" i="105"/>
  <c r="F21" i="105" s="1"/>
  <c r="R20" i="105"/>
  <c r="Q20" i="105" s="1"/>
  <c r="G20" i="105"/>
  <c r="F20" i="105"/>
  <c r="R19" i="105"/>
  <c r="Q19" i="105" s="1"/>
  <c r="G19" i="105"/>
  <c r="F19" i="105" s="1"/>
  <c r="R18" i="105"/>
  <c r="Q18" i="105" s="1"/>
  <c r="G18" i="105"/>
  <c r="F18" i="105" s="1"/>
  <c r="R17" i="105"/>
  <c r="Q17" i="105" s="1"/>
  <c r="G17" i="105"/>
  <c r="F17" i="105" s="1"/>
  <c r="R16" i="105"/>
  <c r="Q16" i="105" s="1"/>
  <c r="G16" i="105"/>
  <c r="F16" i="105" s="1"/>
  <c r="R15" i="105"/>
  <c r="Q15" i="105" s="1"/>
  <c r="G15" i="105"/>
  <c r="F15" i="105" s="1"/>
  <c r="R14" i="105"/>
  <c r="R29" i="105" s="1"/>
  <c r="G14" i="105"/>
  <c r="G29" i="105" s="1"/>
  <c r="R21" i="83"/>
  <c r="Q21" i="83" s="1"/>
  <c r="G21" i="83"/>
  <c r="F21" i="83"/>
  <c r="R20" i="83"/>
  <c r="Q20" i="83" s="1"/>
  <c r="G20" i="83"/>
  <c r="F20" i="83"/>
  <c r="R26" i="83"/>
  <c r="Q26" i="83" s="1"/>
  <c r="G26" i="83"/>
  <c r="F26" i="83"/>
  <c r="R19" i="83"/>
  <c r="Q19" i="83" s="1"/>
  <c r="G19" i="83"/>
  <c r="F19" i="83"/>
  <c r="R18" i="83"/>
  <c r="Q18" i="83" s="1"/>
  <c r="G18" i="83"/>
  <c r="F18" i="83" s="1"/>
  <c r="R17" i="83"/>
  <c r="Q17" i="83"/>
  <c r="G17" i="83"/>
  <c r="F17" i="83" s="1"/>
  <c r="R16" i="83"/>
  <c r="Q16" i="83" s="1"/>
  <c r="G16" i="83"/>
  <c r="F16" i="83" s="1"/>
  <c r="R15" i="83"/>
  <c r="Q15" i="83" s="1"/>
  <c r="G15" i="83"/>
  <c r="F15" i="83" s="1"/>
  <c r="G24" i="83"/>
  <c r="F24" i="83" s="1"/>
  <c r="E24" i="83" s="1"/>
  <c r="D24" i="83" s="1"/>
  <c r="G25" i="83"/>
  <c r="F25" i="83" s="1"/>
  <c r="E25" i="83" s="1"/>
  <c r="D25" i="83" s="1"/>
  <c r="R14" i="83"/>
  <c r="Q14" i="83" s="1"/>
  <c r="G14" i="83"/>
  <c r="F14" i="83" s="1"/>
  <c r="R22" i="83"/>
  <c r="Q22" i="83" s="1"/>
  <c r="R23" i="83"/>
  <c r="Q23" i="83" s="1"/>
  <c r="G22" i="83"/>
  <c r="F22" i="83" s="1"/>
  <c r="G23" i="83"/>
  <c r="F23" i="83" s="1"/>
  <c r="AA34" i="83"/>
  <c r="Z34" i="83"/>
  <c r="Y34" i="83"/>
  <c r="X34" i="83"/>
  <c r="W34" i="83"/>
  <c r="V34" i="83"/>
  <c r="U34" i="83"/>
  <c r="T34" i="83"/>
  <c r="S34" i="83"/>
  <c r="Q34" i="83"/>
  <c r="P34" i="83"/>
  <c r="O34" i="83"/>
  <c r="N34" i="83"/>
  <c r="M34" i="83"/>
  <c r="L34" i="83"/>
  <c r="K34" i="83"/>
  <c r="J34" i="83"/>
  <c r="I34" i="83"/>
  <c r="H34" i="83"/>
  <c r="F34" i="83"/>
  <c r="E34" i="83"/>
  <c r="D34" i="83"/>
  <c r="C34" i="83"/>
  <c r="Y29" i="83"/>
  <c r="X29" i="83"/>
  <c r="V29" i="83"/>
  <c r="U29" i="83"/>
  <c r="T29" i="83"/>
  <c r="S29" i="83"/>
  <c r="N29" i="83"/>
  <c r="M29" i="83"/>
  <c r="K29" i="83"/>
  <c r="J29" i="83"/>
  <c r="I29" i="83"/>
  <c r="C29" i="83"/>
  <c r="R28" i="83"/>
  <c r="Q28" i="83" s="1"/>
  <c r="G28" i="83"/>
  <c r="F28" i="83" s="1"/>
  <c r="R27" i="83"/>
  <c r="Q27" i="83" s="1"/>
  <c r="G27" i="83"/>
  <c r="F27" i="83" s="1"/>
  <c r="H29" i="83"/>
  <c r="S31" i="77"/>
  <c r="AA36" i="77"/>
  <c r="Z36" i="77"/>
  <c r="Y36" i="77"/>
  <c r="X36" i="77"/>
  <c r="W36" i="77"/>
  <c r="V36" i="77"/>
  <c r="U36" i="77"/>
  <c r="T36" i="77"/>
  <c r="S36" i="77"/>
  <c r="Q36" i="77"/>
  <c r="P36" i="77"/>
  <c r="O36" i="77"/>
  <c r="N36" i="77"/>
  <c r="M36" i="77"/>
  <c r="L36" i="77"/>
  <c r="K36" i="77"/>
  <c r="J36" i="77"/>
  <c r="I36" i="77"/>
  <c r="H36" i="77"/>
  <c r="F36" i="77"/>
  <c r="E36" i="77"/>
  <c r="D36" i="77"/>
  <c r="C36" i="77"/>
  <c r="Y31" i="77"/>
  <c r="X31" i="77"/>
  <c r="V31" i="77"/>
  <c r="U31" i="77"/>
  <c r="T31" i="77"/>
  <c r="N31" i="77"/>
  <c r="M31" i="77"/>
  <c r="K31" i="77"/>
  <c r="J31" i="77"/>
  <c r="I31" i="77"/>
  <c r="H31" i="77"/>
  <c r="C31" i="77"/>
  <c r="R30" i="77"/>
  <c r="Q30" i="77" s="1"/>
  <c r="E30" i="77" s="1"/>
  <c r="D30" i="77" s="1"/>
  <c r="G30" i="77"/>
  <c r="F30" i="77"/>
  <c r="G29" i="77"/>
  <c r="F29" i="77" s="1"/>
  <c r="R28" i="77"/>
  <c r="Q28" i="77"/>
  <c r="G28" i="77"/>
  <c r="F28" i="77" s="1"/>
  <c r="R27" i="77"/>
  <c r="Q27" i="77"/>
  <c r="G27" i="77"/>
  <c r="F27" i="77" s="1"/>
  <c r="R26" i="77"/>
  <c r="Q26" i="77"/>
  <c r="G26" i="77"/>
  <c r="F26" i="77" s="1"/>
  <c r="R25" i="77"/>
  <c r="Q25" i="77"/>
  <c r="G25" i="77"/>
  <c r="F25" i="77" s="1"/>
  <c r="R24" i="77"/>
  <c r="Q24" i="77" s="1"/>
  <c r="G24" i="77"/>
  <c r="F24" i="77" s="1"/>
  <c r="R23" i="77"/>
  <c r="Q23" i="77" s="1"/>
  <c r="G23" i="77"/>
  <c r="F23" i="77" s="1"/>
  <c r="R22" i="77"/>
  <c r="Q22" i="77" s="1"/>
  <c r="G22" i="77"/>
  <c r="F22" i="77" s="1"/>
  <c r="R21" i="77"/>
  <c r="Q21" i="77" s="1"/>
  <c r="G21" i="77"/>
  <c r="F21" i="77" s="1"/>
  <c r="R20" i="77"/>
  <c r="Q20" i="77" s="1"/>
  <c r="G20" i="77"/>
  <c r="F20" i="77"/>
  <c r="R19" i="77"/>
  <c r="Q19" i="77" s="1"/>
  <c r="G19" i="77"/>
  <c r="F19" i="77" s="1"/>
  <c r="R18" i="77"/>
  <c r="Q18" i="77" s="1"/>
  <c r="G18" i="77"/>
  <c r="F18" i="77"/>
  <c r="R17" i="77"/>
  <c r="Q17" i="77" s="1"/>
  <c r="G17" i="77"/>
  <c r="F17" i="77" s="1"/>
  <c r="R16" i="77"/>
  <c r="Q16" i="77"/>
  <c r="G16" i="77"/>
  <c r="F16" i="77" s="1"/>
  <c r="R15" i="77"/>
  <c r="Q15" i="77" s="1"/>
  <c r="G15" i="77"/>
  <c r="F15" i="77"/>
  <c r="R14" i="77"/>
  <c r="Q14" i="77" s="1"/>
  <c r="G14" i="77"/>
  <c r="F14" i="77"/>
  <c r="V29" i="78"/>
  <c r="U29" i="78"/>
  <c r="H31" i="78"/>
  <c r="AA36" i="78"/>
  <c r="Z36" i="78"/>
  <c r="Y36" i="78"/>
  <c r="X36" i="78"/>
  <c r="W36" i="78"/>
  <c r="V36" i="78"/>
  <c r="U36" i="78"/>
  <c r="T36" i="78"/>
  <c r="S36" i="78"/>
  <c r="Q36" i="78"/>
  <c r="P36" i="78"/>
  <c r="O36" i="78"/>
  <c r="N36" i="78"/>
  <c r="M36" i="78"/>
  <c r="L36" i="78"/>
  <c r="K36" i="78"/>
  <c r="J36" i="78"/>
  <c r="I36" i="78"/>
  <c r="H36" i="78"/>
  <c r="F36" i="78"/>
  <c r="E36" i="78"/>
  <c r="D36" i="78"/>
  <c r="C36" i="78"/>
  <c r="Y31" i="78"/>
  <c r="X31" i="78"/>
  <c r="V31" i="78"/>
  <c r="U31" i="78"/>
  <c r="T31" i="78"/>
  <c r="N31" i="78"/>
  <c r="M31" i="78"/>
  <c r="K31" i="78"/>
  <c r="J31" i="78"/>
  <c r="I31" i="78"/>
  <c r="C31" i="78"/>
  <c r="R30" i="78"/>
  <c r="Q30" i="78"/>
  <c r="G30" i="78"/>
  <c r="F30" i="78" s="1"/>
  <c r="R29" i="78"/>
  <c r="G29" i="78"/>
  <c r="F29" i="78" s="1"/>
  <c r="R28" i="78"/>
  <c r="Q28" i="78" s="1"/>
  <c r="G28" i="78"/>
  <c r="F28" i="78"/>
  <c r="R27" i="78"/>
  <c r="Q27" i="78" s="1"/>
  <c r="G27" i="78"/>
  <c r="F27" i="78"/>
  <c r="R26" i="78"/>
  <c r="Q26" i="78" s="1"/>
  <c r="G26" i="78"/>
  <c r="F26" i="78" s="1"/>
  <c r="R25" i="78"/>
  <c r="Q25" i="78" s="1"/>
  <c r="G25" i="78"/>
  <c r="F25" i="78"/>
  <c r="R24" i="78"/>
  <c r="Q24" i="78" s="1"/>
  <c r="G24" i="78"/>
  <c r="F24" i="78" s="1"/>
  <c r="R23" i="78"/>
  <c r="Q23" i="78"/>
  <c r="G23" i="78"/>
  <c r="F23" i="78" s="1"/>
  <c r="R22" i="78"/>
  <c r="Q22" i="78"/>
  <c r="G22" i="78"/>
  <c r="F22" i="78" s="1"/>
  <c r="S31" i="78"/>
  <c r="R21" i="78"/>
  <c r="Q21" i="78" s="1"/>
  <c r="G21" i="78"/>
  <c r="F21" i="78" s="1"/>
  <c r="R20" i="78"/>
  <c r="Q20" i="78" s="1"/>
  <c r="G20" i="78"/>
  <c r="F20" i="78" s="1"/>
  <c r="R19" i="78"/>
  <c r="Q19" i="78" s="1"/>
  <c r="G19" i="78"/>
  <c r="F19" i="78" s="1"/>
  <c r="R18" i="78"/>
  <c r="Q18" i="78" s="1"/>
  <c r="G18" i="78"/>
  <c r="F18" i="78" s="1"/>
  <c r="R17" i="78"/>
  <c r="Q17" i="78" s="1"/>
  <c r="G17" i="78"/>
  <c r="F17" i="78"/>
  <c r="R16" i="78"/>
  <c r="Q16" i="78" s="1"/>
  <c r="G16" i="78"/>
  <c r="F16" i="78"/>
  <c r="R15" i="78"/>
  <c r="Q15" i="78" s="1"/>
  <c r="G15" i="78"/>
  <c r="F15" i="78"/>
  <c r="R14" i="78"/>
  <c r="Q14" i="78" s="1"/>
  <c r="G14" i="78"/>
  <c r="F14" i="78" s="1"/>
  <c r="R15" i="80"/>
  <c r="Q15" i="80" s="1"/>
  <c r="G15" i="80"/>
  <c r="F15" i="80"/>
  <c r="R22" i="80"/>
  <c r="Q22" i="80" s="1"/>
  <c r="G22" i="80"/>
  <c r="F22" i="80"/>
  <c r="G20" i="80"/>
  <c r="F20" i="80" s="1"/>
  <c r="R20" i="80"/>
  <c r="Q20" i="80" s="1"/>
  <c r="R21" i="80"/>
  <c r="Q21" i="80"/>
  <c r="G21" i="80"/>
  <c r="F21" i="80" s="1"/>
  <c r="V26" i="80"/>
  <c r="V30" i="80" s="1"/>
  <c r="K30" i="80"/>
  <c r="U26" i="80"/>
  <c r="R26" i="80" s="1"/>
  <c r="J26" i="80"/>
  <c r="G26" i="80" s="1"/>
  <c r="R19" i="80"/>
  <c r="Q19" i="80" s="1"/>
  <c r="G19" i="80"/>
  <c r="F19" i="80" s="1"/>
  <c r="R18" i="80"/>
  <c r="Q18" i="80"/>
  <c r="G18" i="80"/>
  <c r="F18" i="80" s="1"/>
  <c r="R17" i="80"/>
  <c r="Q17" i="80"/>
  <c r="G17" i="80"/>
  <c r="F17" i="80" s="1"/>
  <c r="R16" i="80"/>
  <c r="Q16" i="80" s="1"/>
  <c r="G16" i="80"/>
  <c r="F16" i="80" s="1"/>
  <c r="R23" i="80"/>
  <c r="Q23" i="80" s="1"/>
  <c r="R24" i="80"/>
  <c r="Q24" i="80" s="1"/>
  <c r="R25" i="80"/>
  <c r="Q25" i="80" s="1"/>
  <c r="R27" i="80"/>
  <c r="Q27" i="80" s="1"/>
  <c r="G23" i="80"/>
  <c r="F23" i="80" s="1"/>
  <c r="G24" i="80"/>
  <c r="F24" i="80" s="1"/>
  <c r="G25" i="80"/>
  <c r="F25" i="80" s="1"/>
  <c r="G27" i="80"/>
  <c r="F27" i="80" s="1"/>
  <c r="R14" i="80"/>
  <c r="Q14" i="80" s="1"/>
  <c r="G14" i="80"/>
  <c r="F14" i="80" s="1"/>
  <c r="AA35" i="80"/>
  <c r="Z35" i="80"/>
  <c r="Y35" i="80"/>
  <c r="X35" i="80"/>
  <c r="W35" i="80"/>
  <c r="V35" i="80"/>
  <c r="U35" i="80"/>
  <c r="T35" i="80"/>
  <c r="S35" i="80"/>
  <c r="Q35" i="80"/>
  <c r="P35" i="80"/>
  <c r="O35" i="80"/>
  <c r="N35" i="80"/>
  <c r="M35" i="80"/>
  <c r="L35" i="80"/>
  <c r="K35" i="80"/>
  <c r="J35" i="80"/>
  <c r="I35" i="80"/>
  <c r="H35" i="80"/>
  <c r="F35" i="80"/>
  <c r="E35" i="80"/>
  <c r="D35" i="80"/>
  <c r="C35" i="80"/>
  <c r="Y30" i="80"/>
  <c r="X30" i="80"/>
  <c r="T30" i="80"/>
  <c r="S30" i="80"/>
  <c r="N30" i="80"/>
  <c r="M30" i="80"/>
  <c r="I30" i="80"/>
  <c r="H30" i="80"/>
  <c r="C30" i="80"/>
  <c r="R29" i="80"/>
  <c r="Q29" i="80" s="1"/>
  <c r="G29" i="80"/>
  <c r="F29" i="80" s="1"/>
  <c r="R28" i="80"/>
  <c r="Q28" i="80" s="1"/>
  <c r="G28" i="80"/>
  <c r="F28" i="80" s="1"/>
  <c r="J30" i="80"/>
  <c r="R24" i="90"/>
  <c r="Q24" i="90" s="1"/>
  <c r="G24" i="90"/>
  <c r="F24" i="90" s="1"/>
  <c r="U35" i="90"/>
  <c r="V35" i="90"/>
  <c r="AA40" i="90"/>
  <c r="Z40" i="90"/>
  <c r="Y40" i="90"/>
  <c r="X40" i="90"/>
  <c r="W40" i="90"/>
  <c r="V40" i="90"/>
  <c r="U40" i="90"/>
  <c r="T40" i="90"/>
  <c r="S40" i="90"/>
  <c r="Q40" i="90"/>
  <c r="P40" i="90"/>
  <c r="O40" i="90"/>
  <c r="N40" i="90"/>
  <c r="M40" i="90"/>
  <c r="L40" i="90"/>
  <c r="K40" i="90"/>
  <c r="J40" i="90"/>
  <c r="I40" i="90"/>
  <c r="H40" i="90"/>
  <c r="F40" i="90"/>
  <c r="E40" i="90"/>
  <c r="D40" i="90"/>
  <c r="C40" i="90"/>
  <c r="Y35" i="90"/>
  <c r="X35" i="90"/>
  <c r="T35" i="90"/>
  <c r="S35" i="90"/>
  <c r="N35" i="90"/>
  <c r="M35" i="90"/>
  <c r="K35" i="90"/>
  <c r="I35" i="90"/>
  <c r="H35" i="90"/>
  <c r="C35" i="90"/>
  <c r="R34" i="90"/>
  <c r="Q34" i="90"/>
  <c r="G34" i="90"/>
  <c r="F34" i="90" s="1"/>
  <c r="R33" i="90"/>
  <c r="Q33" i="90" s="1"/>
  <c r="G33" i="90"/>
  <c r="F33" i="90"/>
  <c r="R32" i="90"/>
  <c r="Q32" i="90" s="1"/>
  <c r="G32" i="90"/>
  <c r="F32" i="90" s="1"/>
  <c r="R31" i="90"/>
  <c r="Q31" i="90" s="1"/>
  <c r="G31" i="90"/>
  <c r="F31" i="90" s="1"/>
  <c r="R30" i="90"/>
  <c r="Q30" i="90"/>
  <c r="G30" i="90"/>
  <c r="F30" i="90" s="1"/>
  <c r="R29" i="90"/>
  <c r="Q29" i="90" s="1"/>
  <c r="G29" i="90"/>
  <c r="F29" i="90"/>
  <c r="R28" i="90"/>
  <c r="Q28" i="90" s="1"/>
  <c r="G28" i="90"/>
  <c r="F28" i="90" s="1"/>
  <c r="R27" i="90"/>
  <c r="Q27" i="90" s="1"/>
  <c r="G27" i="90"/>
  <c r="F27" i="90" s="1"/>
  <c r="R26" i="90"/>
  <c r="Q26" i="90"/>
  <c r="G26" i="90"/>
  <c r="F26" i="90" s="1"/>
  <c r="R25" i="90"/>
  <c r="Q25" i="90" s="1"/>
  <c r="G25" i="90"/>
  <c r="F25" i="90"/>
  <c r="R23" i="90"/>
  <c r="Q23" i="90" s="1"/>
  <c r="G23" i="90"/>
  <c r="F23" i="90" s="1"/>
  <c r="R22" i="90"/>
  <c r="Q22" i="90" s="1"/>
  <c r="G22" i="90"/>
  <c r="F22" i="90" s="1"/>
  <c r="R21" i="90"/>
  <c r="Q21" i="90"/>
  <c r="G21" i="90"/>
  <c r="F21" i="90" s="1"/>
  <c r="R20" i="90"/>
  <c r="Q20" i="90"/>
  <c r="G20" i="90"/>
  <c r="F20" i="90" s="1"/>
  <c r="R19" i="90"/>
  <c r="Q19" i="90"/>
  <c r="G19" i="90"/>
  <c r="F19" i="90" s="1"/>
  <c r="R18" i="90"/>
  <c r="Q18" i="90" s="1"/>
  <c r="G18" i="90"/>
  <c r="F18" i="90" s="1"/>
  <c r="R17" i="90"/>
  <c r="Q17" i="90" s="1"/>
  <c r="G17" i="90"/>
  <c r="F17" i="90" s="1"/>
  <c r="R16" i="90"/>
  <c r="Q16" i="90"/>
  <c r="G16" i="90"/>
  <c r="F16" i="90" s="1"/>
  <c r="R15" i="90"/>
  <c r="Q15" i="90" s="1"/>
  <c r="G15" i="90"/>
  <c r="F15" i="90"/>
  <c r="R14" i="90"/>
  <c r="Q14" i="90" s="1"/>
  <c r="G14" i="90"/>
  <c r="F14" i="90" s="1"/>
  <c r="R27" i="93"/>
  <c r="R28" i="93"/>
  <c r="Q28" i="93" s="1"/>
  <c r="Q27" i="93"/>
  <c r="G27" i="93"/>
  <c r="F27" i="93" s="1"/>
  <c r="G28" i="93"/>
  <c r="F28" i="93" s="1"/>
  <c r="V30" i="93"/>
  <c r="U30" i="93"/>
  <c r="K29" i="93"/>
  <c r="J29" i="93"/>
  <c r="R35" i="90" l="1"/>
  <c r="E22" i="90"/>
  <c r="E23" i="90"/>
  <c r="D23" i="90" s="1"/>
  <c r="E30" i="78"/>
  <c r="D30" i="78" s="1"/>
  <c r="U30" i="80"/>
  <c r="Q29" i="78"/>
  <c r="J29" i="105"/>
  <c r="U31" i="91"/>
  <c r="R26" i="79"/>
  <c r="Q26" i="79" s="1"/>
  <c r="E24" i="95"/>
  <c r="D24" i="95" s="1"/>
  <c r="Q26" i="95"/>
  <c r="E23" i="78"/>
  <c r="G30" i="80"/>
  <c r="G31" i="80" s="1"/>
  <c r="G35" i="80" s="1"/>
  <c r="G29" i="83"/>
  <c r="E16" i="78"/>
  <c r="E18" i="83"/>
  <c r="D18" i="83" s="1"/>
  <c r="U32" i="86"/>
  <c r="E28" i="86"/>
  <c r="D28" i="86" s="1"/>
  <c r="E16" i="86"/>
  <c r="H32" i="86"/>
  <c r="E30" i="86"/>
  <c r="D30" i="86" s="1"/>
  <c r="E31" i="86"/>
  <c r="D31" i="86" s="1"/>
  <c r="F25" i="86"/>
  <c r="K32" i="86"/>
  <c r="E24" i="86"/>
  <c r="D24" i="86" s="1"/>
  <c r="E18" i="86"/>
  <c r="E29" i="86"/>
  <c r="D29" i="86" s="1"/>
  <c r="E21" i="86"/>
  <c r="E20" i="86"/>
  <c r="E17" i="86"/>
  <c r="E26" i="86"/>
  <c r="D26" i="86" s="1"/>
  <c r="E15" i="86"/>
  <c r="E27" i="86"/>
  <c r="D27" i="86" s="1"/>
  <c r="E19" i="86"/>
  <c r="E14" i="86"/>
  <c r="V32" i="86"/>
  <c r="R25" i="86"/>
  <c r="Q25" i="86" s="1"/>
  <c r="G22" i="86"/>
  <c r="F22" i="86" s="1"/>
  <c r="E22" i="86" s="1"/>
  <c r="D22" i="86" s="1"/>
  <c r="E16" i="95"/>
  <c r="D16" i="95" s="1"/>
  <c r="G27" i="95"/>
  <c r="G28" i="95" s="1"/>
  <c r="G32" i="95" s="1"/>
  <c r="E14" i="95"/>
  <c r="D14" i="95" s="1"/>
  <c r="E23" i="95"/>
  <c r="D23" i="95" s="1"/>
  <c r="E25" i="95"/>
  <c r="D25" i="95" s="1"/>
  <c r="U27" i="95"/>
  <c r="V27" i="95"/>
  <c r="R21" i="95"/>
  <c r="Q21" i="95" s="1"/>
  <c r="E21" i="95" s="1"/>
  <c r="D21" i="95" s="1"/>
  <c r="E18" i="95"/>
  <c r="D18" i="95" s="1"/>
  <c r="R17" i="95"/>
  <c r="Q17" i="95" s="1"/>
  <c r="E17" i="95" s="1"/>
  <c r="D17" i="95" s="1"/>
  <c r="E15" i="95"/>
  <c r="D15" i="95" s="1"/>
  <c r="E19" i="95"/>
  <c r="D19" i="95" s="1"/>
  <c r="E22" i="95"/>
  <c r="D22" i="95" s="1"/>
  <c r="F27" i="95"/>
  <c r="F16" i="101"/>
  <c r="E16" i="101" s="1"/>
  <c r="D16" i="101" s="1"/>
  <c r="F15" i="101"/>
  <c r="E15" i="101" s="1"/>
  <c r="D15" i="101" s="1"/>
  <c r="Q19" i="101"/>
  <c r="U28" i="101"/>
  <c r="G19" i="101"/>
  <c r="F19" i="101" s="1"/>
  <c r="R29" i="101"/>
  <c r="R33" i="101" s="1"/>
  <c r="E18" i="101"/>
  <c r="D18" i="101" s="1"/>
  <c r="E20" i="101"/>
  <c r="D20" i="101" s="1"/>
  <c r="E22" i="101"/>
  <c r="D22" i="101" s="1"/>
  <c r="E23" i="101"/>
  <c r="D23" i="101" s="1"/>
  <c r="E17" i="101"/>
  <c r="D17" i="101" s="1"/>
  <c r="E21" i="101"/>
  <c r="D21" i="101" s="1"/>
  <c r="E24" i="101"/>
  <c r="D24" i="101" s="1"/>
  <c r="E25" i="101"/>
  <c r="D25" i="101" s="1"/>
  <c r="E26" i="101"/>
  <c r="D26" i="101" s="1"/>
  <c r="E27" i="101"/>
  <c r="D27" i="101" s="1"/>
  <c r="Q14" i="101"/>
  <c r="R28" i="101"/>
  <c r="V28" i="101"/>
  <c r="J31" i="91"/>
  <c r="E19" i="82"/>
  <c r="D19" i="82" s="1"/>
  <c r="R17" i="82"/>
  <c r="Q17" i="82" s="1"/>
  <c r="E17" i="82" s="1"/>
  <c r="D17" i="82" s="1"/>
  <c r="E15" i="82"/>
  <c r="D15" i="82" s="1"/>
  <c r="E16" i="82"/>
  <c r="D16" i="82" s="1"/>
  <c r="E18" i="82"/>
  <c r="D18" i="82" s="1"/>
  <c r="E21" i="82"/>
  <c r="D21" i="82" s="1"/>
  <c r="T27" i="82"/>
  <c r="H27" i="82"/>
  <c r="E24" i="82"/>
  <c r="D24" i="82" s="1"/>
  <c r="E20" i="82"/>
  <c r="D20" i="82" s="1"/>
  <c r="E22" i="82"/>
  <c r="D22" i="82" s="1"/>
  <c r="E23" i="82"/>
  <c r="D23" i="82" s="1"/>
  <c r="F27" i="82"/>
  <c r="E25" i="82"/>
  <c r="D25" i="82" s="1"/>
  <c r="E26" i="82"/>
  <c r="D26" i="82" s="1"/>
  <c r="J27" i="82"/>
  <c r="S27" i="82"/>
  <c r="U27" i="82"/>
  <c r="Q14" i="82"/>
  <c r="V27" i="82"/>
  <c r="H31" i="79"/>
  <c r="E25" i="79"/>
  <c r="E17" i="79"/>
  <c r="E30" i="79"/>
  <c r="D30" i="79" s="1"/>
  <c r="E28" i="79"/>
  <c r="D28" i="79" s="1"/>
  <c r="E20" i="79"/>
  <c r="E19" i="79"/>
  <c r="E24" i="79"/>
  <c r="E16" i="79"/>
  <c r="E23" i="79"/>
  <c r="F31" i="79"/>
  <c r="E22" i="79"/>
  <c r="E21" i="79"/>
  <c r="E18" i="79"/>
  <c r="E26" i="79"/>
  <c r="G31" i="79"/>
  <c r="G32" i="79" s="1"/>
  <c r="G36" i="79" s="1"/>
  <c r="E14" i="79"/>
  <c r="R29" i="79"/>
  <c r="Q29" i="79" s="1"/>
  <c r="G22" i="91"/>
  <c r="F22" i="91" s="1"/>
  <c r="E22" i="91" s="1"/>
  <c r="D22" i="91" s="1"/>
  <c r="R25" i="91"/>
  <c r="Q25" i="91" s="1"/>
  <c r="S31" i="91"/>
  <c r="E19" i="91"/>
  <c r="E29" i="91"/>
  <c r="D29" i="91" s="1"/>
  <c r="R22" i="91"/>
  <c r="Q22" i="91" s="1"/>
  <c r="Q31" i="91" s="1"/>
  <c r="E21" i="91"/>
  <c r="E25" i="91"/>
  <c r="D25" i="91" s="1"/>
  <c r="E30" i="91"/>
  <c r="D30" i="91" s="1"/>
  <c r="E27" i="91"/>
  <c r="D27" i="91" s="1"/>
  <c r="E24" i="91"/>
  <c r="D24" i="91" s="1"/>
  <c r="E26" i="91"/>
  <c r="D26" i="91" s="1"/>
  <c r="E28" i="91"/>
  <c r="D28" i="91" s="1"/>
  <c r="E15" i="91"/>
  <c r="E18" i="91"/>
  <c r="E17" i="91"/>
  <c r="E16" i="91"/>
  <c r="E20" i="91"/>
  <c r="E14" i="91"/>
  <c r="H31" i="91"/>
  <c r="U29" i="99"/>
  <c r="E16" i="99"/>
  <c r="D16" i="99" s="1"/>
  <c r="E27" i="99"/>
  <c r="D27" i="99" s="1"/>
  <c r="E25" i="99"/>
  <c r="D25" i="99" s="1"/>
  <c r="E26" i="99"/>
  <c r="D26" i="99" s="1"/>
  <c r="Q28" i="99"/>
  <c r="Q22" i="99"/>
  <c r="F22" i="99"/>
  <c r="F29" i="99" s="1"/>
  <c r="R30" i="99"/>
  <c r="R34" i="99" s="1"/>
  <c r="E18" i="99"/>
  <c r="D18" i="99" s="1"/>
  <c r="E24" i="99"/>
  <c r="D24" i="99" s="1"/>
  <c r="E20" i="99"/>
  <c r="D20" i="99" s="1"/>
  <c r="E19" i="99"/>
  <c r="D19" i="99" s="1"/>
  <c r="E23" i="99"/>
  <c r="D23" i="99" s="1"/>
  <c r="E17" i="99"/>
  <c r="D17" i="99" s="1"/>
  <c r="E21" i="99"/>
  <c r="D21" i="99" s="1"/>
  <c r="E14" i="99"/>
  <c r="E15" i="99"/>
  <c r="D15" i="99" s="1"/>
  <c r="G29" i="99"/>
  <c r="G30" i="99" s="1"/>
  <c r="G34" i="99" s="1"/>
  <c r="R29" i="99"/>
  <c r="V29" i="99"/>
  <c r="E28" i="105"/>
  <c r="D28" i="105" s="1"/>
  <c r="E16" i="105"/>
  <c r="D16" i="105" s="1"/>
  <c r="E21" i="105"/>
  <c r="D21" i="105" s="1"/>
  <c r="E20" i="105"/>
  <c r="D20" i="105" s="1"/>
  <c r="G30" i="105"/>
  <c r="G34" i="105" s="1"/>
  <c r="E17" i="105"/>
  <c r="D17" i="105" s="1"/>
  <c r="E26" i="105"/>
  <c r="D26" i="105" s="1"/>
  <c r="E15" i="105"/>
  <c r="D15" i="105" s="1"/>
  <c r="E19" i="105"/>
  <c r="D19" i="105" s="1"/>
  <c r="E23" i="105"/>
  <c r="D23" i="105" s="1"/>
  <c r="E18" i="105"/>
  <c r="D18" i="105" s="1"/>
  <c r="E22" i="105"/>
  <c r="D22" i="105" s="1"/>
  <c r="E24" i="105"/>
  <c r="D24" i="105" s="1"/>
  <c r="F14" i="105"/>
  <c r="E27" i="105"/>
  <c r="D27" i="105" s="1"/>
  <c r="E25" i="105"/>
  <c r="D25" i="105" s="1"/>
  <c r="R30" i="105"/>
  <c r="R34" i="105" s="1"/>
  <c r="F29" i="105"/>
  <c r="Q14" i="105"/>
  <c r="Q29" i="105" s="1"/>
  <c r="E19" i="83"/>
  <c r="D19" i="83" s="1"/>
  <c r="E21" i="83"/>
  <c r="D21" i="83" s="1"/>
  <c r="E20" i="83"/>
  <c r="D20" i="83" s="1"/>
  <c r="E26" i="83"/>
  <c r="D26" i="83" s="1"/>
  <c r="E15" i="83"/>
  <c r="D15" i="83" s="1"/>
  <c r="E16" i="83"/>
  <c r="D16" i="83" s="1"/>
  <c r="E17" i="83"/>
  <c r="D17" i="83" s="1"/>
  <c r="E27" i="83"/>
  <c r="D27" i="83" s="1"/>
  <c r="E22" i="83"/>
  <c r="D22" i="83" s="1"/>
  <c r="R30" i="83"/>
  <c r="R34" i="83" s="1"/>
  <c r="E23" i="83"/>
  <c r="D23" i="83" s="1"/>
  <c r="E14" i="83"/>
  <c r="D14" i="83" s="1"/>
  <c r="E28" i="83"/>
  <c r="D28" i="83" s="1"/>
  <c r="G30" i="83"/>
  <c r="G34" i="83" s="1"/>
  <c r="R29" i="83"/>
  <c r="R29" i="77"/>
  <c r="Q29" i="77" s="1"/>
  <c r="E29" i="77" s="1"/>
  <c r="D29" i="77" s="1"/>
  <c r="E27" i="77"/>
  <c r="D27" i="77" s="1"/>
  <c r="E19" i="77"/>
  <c r="E17" i="77"/>
  <c r="E22" i="77"/>
  <c r="E14" i="77"/>
  <c r="E21" i="77"/>
  <c r="E26" i="77"/>
  <c r="E28" i="77"/>
  <c r="D28" i="77" s="1"/>
  <c r="E18" i="77"/>
  <c r="E25" i="77"/>
  <c r="G31" i="77"/>
  <c r="G32" i="77" s="1"/>
  <c r="G36" i="77" s="1"/>
  <c r="E16" i="77"/>
  <c r="E24" i="77"/>
  <c r="E23" i="77"/>
  <c r="E20" i="77"/>
  <c r="E15" i="77"/>
  <c r="F31" i="77"/>
  <c r="R31" i="77"/>
  <c r="E28" i="78"/>
  <c r="D28" i="78" s="1"/>
  <c r="E26" i="78"/>
  <c r="E22" i="78"/>
  <c r="E19" i="78"/>
  <c r="E25" i="78"/>
  <c r="R32" i="78"/>
  <c r="R36" i="78" s="1"/>
  <c r="E18" i="78"/>
  <c r="E24" i="78"/>
  <c r="E27" i="78"/>
  <c r="D27" i="78" s="1"/>
  <c r="E29" i="78"/>
  <c r="D29" i="78" s="1"/>
  <c r="E15" i="78"/>
  <c r="E21" i="78"/>
  <c r="E20" i="78"/>
  <c r="E17" i="78"/>
  <c r="E14" i="78"/>
  <c r="F31" i="78"/>
  <c r="Q31" i="78"/>
  <c r="G31" i="78"/>
  <c r="G32" i="78" s="1"/>
  <c r="G36" i="78" s="1"/>
  <c r="R31" i="78"/>
  <c r="E15" i="80"/>
  <c r="D15" i="80" s="1"/>
  <c r="E21" i="80"/>
  <c r="D21" i="80" s="1"/>
  <c r="E22" i="80"/>
  <c r="D22" i="80" s="1"/>
  <c r="E20" i="80"/>
  <c r="D20" i="80" s="1"/>
  <c r="E18" i="80"/>
  <c r="D18" i="80" s="1"/>
  <c r="E27" i="80"/>
  <c r="D27" i="80" s="1"/>
  <c r="E19" i="80"/>
  <c r="D19" i="80" s="1"/>
  <c r="Q26" i="80"/>
  <c r="Q30" i="80" s="1"/>
  <c r="F26" i="80"/>
  <c r="F30" i="80" s="1"/>
  <c r="E17" i="80"/>
  <c r="D17" i="80" s="1"/>
  <c r="E23" i="80"/>
  <c r="D23" i="80" s="1"/>
  <c r="E26" i="80"/>
  <c r="D26" i="80" s="1"/>
  <c r="E29" i="80"/>
  <c r="D29" i="80" s="1"/>
  <c r="E16" i="80"/>
  <c r="D16" i="80" s="1"/>
  <c r="E24" i="80"/>
  <c r="D24" i="80" s="1"/>
  <c r="E25" i="80"/>
  <c r="D25" i="80" s="1"/>
  <c r="E14" i="80"/>
  <c r="D14" i="80" s="1"/>
  <c r="E28" i="80"/>
  <c r="D28" i="80" s="1"/>
  <c r="E24" i="90"/>
  <c r="D24" i="90" s="1"/>
  <c r="E32" i="90"/>
  <c r="D32" i="90" s="1"/>
  <c r="E31" i="90"/>
  <c r="D31" i="90" s="1"/>
  <c r="E28" i="90"/>
  <c r="D28" i="90" s="1"/>
  <c r="E27" i="90"/>
  <c r="D27" i="90" s="1"/>
  <c r="E18" i="90"/>
  <c r="Q35" i="90"/>
  <c r="R36" i="90"/>
  <c r="R40" i="90" s="1"/>
  <c r="E17" i="90"/>
  <c r="E21" i="90"/>
  <c r="E14" i="90"/>
  <c r="E20" i="90"/>
  <c r="E26" i="90"/>
  <c r="D26" i="90" s="1"/>
  <c r="E30" i="90"/>
  <c r="D30" i="90" s="1"/>
  <c r="E34" i="90"/>
  <c r="D34" i="90" s="1"/>
  <c r="E19" i="90"/>
  <c r="G35" i="90"/>
  <c r="G36" i="90" s="1"/>
  <c r="G40" i="90" s="1"/>
  <c r="E16" i="90"/>
  <c r="E25" i="90"/>
  <c r="D25" i="90" s="1"/>
  <c r="E29" i="90"/>
  <c r="D29" i="90" s="1"/>
  <c r="E33" i="90"/>
  <c r="D33" i="90" s="1"/>
  <c r="E15" i="90"/>
  <c r="F35" i="90"/>
  <c r="E28" i="93"/>
  <c r="D28" i="93" s="1"/>
  <c r="E27" i="93"/>
  <c r="D27" i="93" s="1"/>
  <c r="G24" i="93"/>
  <c r="F24" i="93" s="1"/>
  <c r="E24" i="93" s="1"/>
  <c r="D24" i="93" s="1"/>
  <c r="G25" i="93"/>
  <c r="F25" i="93" s="1"/>
  <c r="R22" i="93"/>
  <c r="Q22" i="93" s="1"/>
  <c r="R23" i="93"/>
  <c r="Q23" i="93" s="1"/>
  <c r="R25" i="93"/>
  <c r="Q25" i="93" s="1"/>
  <c r="G22" i="93"/>
  <c r="F22" i="93" s="1"/>
  <c r="G23" i="93"/>
  <c r="F23" i="93" s="1"/>
  <c r="AA37" i="93"/>
  <c r="Z37" i="93"/>
  <c r="Y37" i="93"/>
  <c r="X37" i="93"/>
  <c r="W37" i="93"/>
  <c r="V37" i="93"/>
  <c r="U37" i="93"/>
  <c r="T37" i="93"/>
  <c r="S37" i="93"/>
  <c r="Q37" i="93"/>
  <c r="P37" i="93"/>
  <c r="O37" i="93"/>
  <c r="N37" i="93"/>
  <c r="M37" i="93"/>
  <c r="L37" i="93"/>
  <c r="K37" i="93"/>
  <c r="J37" i="93"/>
  <c r="I37" i="93"/>
  <c r="H37" i="93"/>
  <c r="F37" i="93"/>
  <c r="E37" i="93"/>
  <c r="D37" i="93"/>
  <c r="C37" i="93"/>
  <c r="Y32" i="93"/>
  <c r="X32" i="93"/>
  <c r="V32" i="93"/>
  <c r="U32" i="93"/>
  <c r="T32" i="93"/>
  <c r="S32" i="93"/>
  <c r="N32" i="93"/>
  <c r="M32" i="93"/>
  <c r="K32" i="93"/>
  <c r="J32" i="93"/>
  <c r="I32" i="93"/>
  <c r="H32" i="93"/>
  <c r="C32" i="93"/>
  <c r="R31" i="93"/>
  <c r="Q31" i="93" s="1"/>
  <c r="G31" i="93"/>
  <c r="F31" i="93" s="1"/>
  <c r="R30" i="93"/>
  <c r="Q30" i="93" s="1"/>
  <c r="G30" i="93"/>
  <c r="F30" i="93" s="1"/>
  <c r="R29" i="93"/>
  <c r="Q29" i="93" s="1"/>
  <c r="G29" i="93"/>
  <c r="F29" i="93" s="1"/>
  <c r="R26" i="93"/>
  <c r="Q26" i="93" s="1"/>
  <c r="G26" i="93"/>
  <c r="F26" i="93" s="1"/>
  <c r="R21" i="93"/>
  <c r="Q21" i="93" s="1"/>
  <c r="G21" i="93"/>
  <c r="F21" i="93" s="1"/>
  <c r="R20" i="93"/>
  <c r="Q20" i="93" s="1"/>
  <c r="G20" i="93"/>
  <c r="F20" i="93" s="1"/>
  <c r="R19" i="93"/>
  <c r="Q19" i="93" s="1"/>
  <c r="G19" i="93"/>
  <c r="F19" i="93" s="1"/>
  <c r="R18" i="93"/>
  <c r="Q18" i="93"/>
  <c r="G18" i="93"/>
  <c r="F18" i="93" s="1"/>
  <c r="R17" i="93"/>
  <c r="Q17" i="93" s="1"/>
  <c r="G17" i="93"/>
  <c r="F17" i="93" s="1"/>
  <c r="R16" i="93"/>
  <c r="Q16" i="93" s="1"/>
  <c r="G16" i="93"/>
  <c r="F16" i="93" s="1"/>
  <c r="R15" i="93"/>
  <c r="Q15" i="93" s="1"/>
  <c r="G15" i="93"/>
  <c r="R14" i="93"/>
  <c r="G14" i="93"/>
  <c r="G32" i="93" s="1"/>
  <c r="V29" i="73"/>
  <c r="V31" i="73" s="1"/>
  <c r="S21" i="73"/>
  <c r="R21" i="73" s="1"/>
  <c r="Q21" i="73" s="1"/>
  <c r="S20" i="73"/>
  <c r="H20" i="73"/>
  <c r="AA36" i="73"/>
  <c r="Z36" i="73"/>
  <c r="Y36" i="73"/>
  <c r="X36" i="73"/>
  <c r="W36" i="73"/>
  <c r="V36" i="73"/>
  <c r="U36" i="73"/>
  <c r="T36" i="73"/>
  <c r="S36" i="73"/>
  <c r="Q36" i="73"/>
  <c r="P36" i="73"/>
  <c r="O36" i="73"/>
  <c r="N36" i="73"/>
  <c r="M36" i="73"/>
  <c r="L36" i="73"/>
  <c r="K36" i="73"/>
  <c r="J36" i="73"/>
  <c r="I36" i="73"/>
  <c r="H36" i="73"/>
  <c r="F36" i="73"/>
  <c r="E36" i="73"/>
  <c r="D36" i="73"/>
  <c r="C36" i="73"/>
  <c r="Y31" i="73"/>
  <c r="X31" i="73"/>
  <c r="U31" i="73"/>
  <c r="T31" i="73"/>
  <c r="N31" i="73"/>
  <c r="M31" i="73"/>
  <c r="K31" i="73"/>
  <c r="J31" i="73"/>
  <c r="I31" i="73"/>
  <c r="C31" i="73"/>
  <c r="R30" i="73"/>
  <c r="Q30" i="73" s="1"/>
  <c r="E30" i="73" s="1"/>
  <c r="D30" i="73" s="1"/>
  <c r="G30" i="73"/>
  <c r="F30" i="73"/>
  <c r="G29" i="73"/>
  <c r="F29" i="73" s="1"/>
  <c r="R28" i="73"/>
  <c r="Q28" i="73" s="1"/>
  <c r="G28" i="73"/>
  <c r="F28" i="73" s="1"/>
  <c r="R27" i="73"/>
  <c r="Q27" i="73" s="1"/>
  <c r="G27" i="73"/>
  <c r="F27" i="73" s="1"/>
  <c r="R26" i="73"/>
  <c r="Q26" i="73" s="1"/>
  <c r="G26" i="73"/>
  <c r="F26" i="73" s="1"/>
  <c r="R25" i="73"/>
  <c r="Q25" i="73"/>
  <c r="G25" i="73"/>
  <c r="F25" i="73" s="1"/>
  <c r="R24" i="73"/>
  <c r="Q24" i="73" s="1"/>
  <c r="G24" i="73"/>
  <c r="F24" i="73" s="1"/>
  <c r="R23" i="73"/>
  <c r="Q23" i="73" s="1"/>
  <c r="H31" i="73"/>
  <c r="G23" i="73"/>
  <c r="F23" i="73"/>
  <c r="R22" i="73"/>
  <c r="Q22" i="73" s="1"/>
  <c r="G22" i="73"/>
  <c r="F22" i="73"/>
  <c r="G21" i="73"/>
  <c r="F21" i="73" s="1"/>
  <c r="R20" i="73"/>
  <c r="Q20" i="73" s="1"/>
  <c r="G20" i="73"/>
  <c r="F20" i="73"/>
  <c r="R19" i="73"/>
  <c r="Q19" i="73"/>
  <c r="G19" i="73"/>
  <c r="F19" i="73" s="1"/>
  <c r="R18" i="73"/>
  <c r="Q18" i="73"/>
  <c r="G18" i="73"/>
  <c r="F18" i="73" s="1"/>
  <c r="R17" i="73"/>
  <c r="Q17" i="73" s="1"/>
  <c r="G17" i="73"/>
  <c r="F17" i="73"/>
  <c r="R16" i="73"/>
  <c r="Q16" i="73" s="1"/>
  <c r="G16" i="73"/>
  <c r="F16" i="73"/>
  <c r="R15" i="73"/>
  <c r="Q15" i="73"/>
  <c r="G15" i="73"/>
  <c r="F15" i="73"/>
  <c r="R14" i="73"/>
  <c r="Q14" i="73"/>
  <c r="G14" i="73"/>
  <c r="F14" i="73" s="1"/>
  <c r="K28" i="84"/>
  <c r="V28" i="84"/>
  <c r="H21" i="84"/>
  <c r="V31" i="84"/>
  <c r="U31" i="84"/>
  <c r="R28" i="84"/>
  <c r="Q28" i="84" s="1"/>
  <c r="G28" i="84"/>
  <c r="F28" i="84" s="1"/>
  <c r="AA37" i="84"/>
  <c r="Z37" i="84"/>
  <c r="Y37" i="84"/>
  <c r="X37" i="84"/>
  <c r="W37" i="84"/>
  <c r="V37" i="84"/>
  <c r="U37" i="84"/>
  <c r="T37" i="84"/>
  <c r="S37" i="84"/>
  <c r="Q37" i="84"/>
  <c r="P37" i="84"/>
  <c r="O37" i="84"/>
  <c r="N37" i="84"/>
  <c r="M37" i="84"/>
  <c r="L37" i="84"/>
  <c r="K37" i="84"/>
  <c r="J37" i="84"/>
  <c r="I37" i="84"/>
  <c r="H37" i="84"/>
  <c r="F37" i="84"/>
  <c r="E37" i="84"/>
  <c r="D37" i="84"/>
  <c r="C37" i="84"/>
  <c r="Y32" i="84"/>
  <c r="X32" i="84"/>
  <c r="T32" i="84"/>
  <c r="S32" i="84"/>
  <c r="N32" i="84"/>
  <c r="M32" i="84"/>
  <c r="I32" i="84"/>
  <c r="C32" i="84"/>
  <c r="R31" i="84"/>
  <c r="Q31" i="84" s="1"/>
  <c r="G31" i="84"/>
  <c r="F31" i="84" s="1"/>
  <c r="R30" i="84"/>
  <c r="Q30" i="84"/>
  <c r="G30" i="84"/>
  <c r="F30" i="84" s="1"/>
  <c r="R29" i="84"/>
  <c r="Q29" i="84" s="1"/>
  <c r="G29" i="84"/>
  <c r="F29" i="84"/>
  <c r="E29" i="84" s="1"/>
  <c r="D29" i="84" s="1"/>
  <c r="R27" i="84"/>
  <c r="Q27" i="84" s="1"/>
  <c r="G27" i="84"/>
  <c r="F27" i="84" s="1"/>
  <c r="R26" i="84"/>
  <c r="Q26" i="84" s="1"/>
  <c r="G26" i="84"/>
  <c r="F26" i="84" s="1"/>
  <c r="R25" i="84"/>
  <c r="Q25" i="84" s="1"/>
  <c r="G25" i="84"/>
  <c r="F25" i="84"/>
  <c r="R24" i="84"/>
  <c r="Q24" i="84" s="1"/>
  <c r="G24" i="84"/>
  <c r="F24" i="84" s="1"/>
  <c r="R23" i="84"/>
  <c r="Q23" i="84" s="1"/>
  <c r="G23" i="84"/>
  <c r="F23" i="84" s="1"/>
  <c r="R22" i="84"/>
  <c r="K32" i="84"/>
  <c r="G22" i="84"/>
  <c r="F22" i="84" s="1"/>
  <c r="R21" i="84"/>
  <c r="Q21" i="84" s="1"/>
  <c r="G21" i="84"/>
  <c r="F21" i="84" s="1"/>
  <c r="R20" i="84"/>
  <c r="Q20" i="84" s="1"/>
  <c r="G20" i="84"/>
  <c r="F20" i="84" s="1"/>
  <c r="R19" i="84"/>
  <c r="Q19" i="84" s="1"/>
  <c r="G19" i="84"/>
  <c r="F19" i="84" s="1"/>
  <c r="R18" i="84"/>
  <c r="Q18" i="84" s="1"/>
  <c r="G18" i="84"/>
  <c r="F18" i="84" s="1"/>
  <c r="R17" i="84"/>
  <c r="Q17" i="84" s="1"/>
  <c r="G17" i="84"/>
  <c r="F17" i="84" s="1"/>
  <c r="R16" i="84"/>
  <c r="Q16" i="84" s="1"/>
  <c r="G16" i="84"/>
  <c r="F16" i="84" s="1"/>
  <c r="R15" i="84"/>
  <c r="Q15" i="84" s="1"/>
  <c r="G15" i="84"/>
  <c r="F15" i="84" s="1"/>
  <c r="R14" i="84"/>
  <c r="Q14" i="84" s="1"/>
  <c r="G14" i="84"/>
  <c r="V27" i="94"/>
  <c r="V28" i="94" s="1"/>
  <c r="U27" i="94"/>
  <c r="R27" i="94" s="1"/>
  <c r="Q27" i="94" s="1"/>
  <c r="V19" i="94"/>
  <c r="AA33" i="94"/>
  <c r="Z33" i="94"/>
  <c r="Y33" i="94"/>
  <c r="X33" i="94"/>
  <c r="W33" i="94"/>
  <c r="V33" i="94"/>
  <c r="U33" i="94"/>
  <c r="T33" i="94"/>
  <c r="S33" i="94"/>
  <c r="Q33" i="94"/>
  <c r="P33" i="94"/>
  <c r="O33" i="94"/>
  <c r="N33" i="94"/>
  <c r="M33" i="94"/>
  <c r="L33" i="94"/>
  <c r="K33" i="94"/>
  <c r="J33" i="94"/>
  <c r="I33" i="94"/>
  <c r="H33" i="94"/>
  <c r="F33" i="94"/>
  <c r="E33" i="94"/>
  <c r="D33" i="94"/>
  <c r="C33" i="94"/>
  <c r="Y28" i="94"/>
  <c r="X28" i="94"/>
  <c r="T28" i="94"/>
  <c r="S28" i="94"/>
  <c r="N28" i="94"/>
  <c r="M28" i="94"/>
  <c r="K28" i="94"/>
  <c r="J28" i="94"/>
  <c r="I28" i="94"/>
  <c r="H28" i="94"/>
  <c r="C28" i="94"/>
  <c r="G27" i="94"/>
  <c r="F27" i="94"/>
  <c r="D27" i="94"/>
  <c r="R26" i="94"/>
  <c r="Q26" i="94" s="1"/>
  <c r="G26" i="94"/>
  <c r="F26" i="94"/>
  <c r="R25" i="94"/>
  <c r="Q25" i="94" s="1"/>
  <c r="G25" i="94"/>
  <c r="F25" i="94" s="1"/>
  <c r="R24" i="94"/>
  <c r="Q24" i="94" s="1"/>
  <c r="G24" i="94"/>
  <c r="F24" i="94" s="1"/>
  <c r="R23" i="94"/>
  <c r="Q23" i="94" s="1"/>
  <c r="G23" i="94"/>
  <c r="F23" i="94"/>
  <c r="R22" i="94"/>
  <c r="Q22" i="94" s="1"/>
  <c r="G22" i="94"/>
  <c r="F22" i="94" s="1"/>
  <c r="R21" i="94"/>
  <c r="Q21" i="94" s="1"/>
  <c r="G21" i="94"/>
  <c r="F21" i="94" s="1"/>
  <c r="R20" i="94"/>
  <c r="Q20" i="94"/>
  <c r="G20" i="94"/>
  <c r="F20" i="94" s="1"/>
  <c r="R19" i="94"/>
  <c r="G19" i="94"/>
  <c r="F19" i="94"/>
  <c r="R18" i="94"/>
  <c r="Q18" i="94" s="1"/>
  <c r="G18" i="94"/>
  <c r="F18" i="94"/>
  <c r="R17" i="94"/>
  <c r="Q17" i="94" s="1"/>
  <c r="G17" i="94"/>
  <c r="F17" i="94" s="1"/>
  <c r="R16" i="94"/>
  <c r="Q16" i="94" s="1"/>
  <c r="G16" i="94"/>
  <c r="F16" i="94" s="1"/>
  <c r="R15" i="94"/>
  <c r="Q15" i="94" s="1"/>
  <c r="G15" i="94"/>
  <c r="F15" i="94" s="1"/>
  <c r="R14" i="94"/>
  <c r="Q14" i="94" s="1"/>
  <c r="G14" i="94"/>
  <c r="V27" i="100"/>
  <c r="U27" i="100"/>
  <c r="U28" i="100" s="1"/>
  <c r="V26" i="100"/>
  <c r="U26" i="100"/>
  <c r="K25" i="100"/>
  <c r="J25" i="100"/>
  <c r="G25" i="100" s="1"/>
  <c r="F25" i="100" s="1"/>
  <c r="AA33" i="100"/>
  <c r="Z33" i="100"/>
  <c r="Y33" i="100"/>
  <c r="X33" i="100"/>
  <c r="W33" i="100"/>
  <c r="V33" i="100"/>
  <c r="U33" i="100"/>
  <c r="T33" i="100"/>
  <c r="S33" i="100"/>
  <c r="Q33" i="100"/>
  <c r="P33" i="100"/>
  <c r="O33" i="100"/>
  <c r="N33" i="100"/>
  <c r="M33" i="100"/>
  <c r="L33" i="100"/>
  <c r="K33" i="100"/>
  <c r="J33" i="100"/>
  <c r="I33" i="100"/>
  <c r="H33" i="100"/>
  <c r="F33" i="100"/>
  <c r="E33" i="100"/>
  <c r="D33" i="100"/>
  <c r="C33" i="100"/>
  <c r="Y28" i="100"/>
  <c r="X28" i="100"/>
  <c r="W28" i="100"/>
  <c r="T28" i="100"/>
  <c r="S28" i="100"/>
  <c r="N28" i="100"/>
  <c r="M28" i="100"/>
  <c r="J28" i="100"/>
  <c r="I28" i="100"/>
  <c r="H28" i="100"/>
  <c r="C28" i="100"/>
  <c r="R27" i="100"/>
  <c r="G27" i="100"/>
  <c r="F27" i="100" s="1"/>
  <c r="R26" i="100"/>
  <c r="G26" i="100"/>
  <c r="F26" i="100" s="1"/>
  <c r="R25" i="100"/>
  <c r="Q25" i="100" s="1"/>
  <c r="R24" i="100"/>
  <c r="Q24" i="100" s="1"/>
  <c r="G24" i="100"/>
  <c r="F24" i="100" s="1"/>
  <c r="R23" i="100"/>
  <c r="Q23" i="100" s="1"/>
  <c r="G23" i="100"/>
  <c r="F23" i="100" s="1"/>
  <c r="R22" i="100"/>
  <c r="Q22" i="100"/>
  <c r="G22" i="100"/>
  <c r="F22" i="100" s="1"/>
  <c r="R21" i="100"/>
  <c r="Q21" i="100" s="1"/>
  <c r="G21" i="100"/>
  <c r="F21" i="100"/>
  <c r="R20" i="100"/>
  <c r="Q20" i="100" s="1"/>
  <c r="G20" i="100"/>
  <c r="F20" i="100" s="1"/>
  <c r="R19" i="100"/>
  <c r="Q19" i="100" s="1"/>
  <c r="G19" i="100"/>
  <c r="F19" i="100" s="1"/>
  <c r="R18" i="100"/>
  <c r="Q18" i="100" s="1"/>
  <c r="G18" i="100"/>
  <c r="F18" i="100" s="1"/>
  <c r="R17" i="100"/>
  <c r="Q17" i="100" s="1"/>
  <c r="G17" i="100"/>
  <c r="F17" i="100" s="1"/>
  <c r="R16" i="100"/>
  <c r="Q16" i="100"/>
  <c r="G16" i="100"/>
  <c r="F16" i="100" s="1"/>
  <c r="R15" i="100"/>
  <c r="Q15" i="100" s="1"/>
  <c r="G15" i="100"/>
  <c r="F15" i="100" s="1"/>
  <c r="R14" i="100"/>
  <c r="Q14" i="100" s="1"/>
  <c r="G14" i="100"/>
  <c r="F14" i="100" s="1"/>
  <c r="V27" i="106"/>
  <c r="U27" i="106"/>
  <c r="K16" i="106"/>
  <c r="U16" i="106"/>
  <c r="J16" i="106"/>
  <c r="E23" i="73" l="1"/>
  <c r="E25" i="100"/>
  <c r="D25" i="100" s="1"/>
  <c r="U28" i="94"/>
  <c r="E26" i="73"/>
  <c r="S31" i="73"/>
  <c r="E24" i="100"/>
  <c r="D24" i="100" s="1"/>
  <c r="G31" i="91"/>
  <c r="G32" i="91" s="1"/>
  <c r="G36" i="91" s="1"/>
  <c r="R33" i="93"/>
  <c r="R37" i="93" s="1"/>
  <c r="R32" i="93"/>
  <c r="F31" i="91"/>
  <c r="E16" i="100"/>
  <c r="D16" i="100" s="1"/>
  <c r="F14" i="93"/>
  <c r="R32" i="77"/>
  <c r="R36" i="77" s="1"/>
  <c r="Q31" i="77"/>
  <c r="G32" i="86"/>
  <c r="G33" i="86" s="1"/>
  <c r="G37" i="86" s="1"/>
  <c r="R32" i="86"/>
  <c r="E25" i="86"/>
  <c r="D25" i="86" s="1"/>
  <c r="D32" i="86" s="1"/>
  <c r="Q32" i="86"/>
  <c r="R33" i="86"/>
  <c r="R37" i="86" s="1"/>
  <c r="F32" i="86"/>
  <c r="R28" i="95"/>
  <c r="R32" i="95" s="1"/>
  <c r="Q27" i="95"/>
  <c r="R27" i="95"/>
  <c r="E27" i="95"/>
  <c r="D27" i="95"/>
  <c r="Q28" i="101"/>
  <c r="F28" i="101"/>
  <c r="G28" i="101"/>
  <c r="G29" i="101" s="1"/>
  <c r="G33" i="101" s="1"/>
  <c r="E19" i="101"/>
  <c r="D19" i="101" s="1"/>
  <c r="E14" i="101"/>
  <c r="G27" i="82"/>
  <c r="G28" i="82" s="1"/>
  <c r="G32" i="82" s="1"/>
  <c r="R27" i="82"/>
  <c r="Q27" i="82"/>
  <c r="R28" i="82"/>
  <c r="R32" i="82" s="1"/>
  <c r="E14" i="82"/>
  <c r="D14" i="82" s="1"/>
  <c r="D27" i="82" s="1"/>
  <c r="R31" i="79"/>
  <c r="R32" i="79"/>
  <c r="R36" i="79" s="1"/>
  <c r="Q31" i="79"/>
  <c r="E29" i="79"/>
  <c r="D29" i="79" s="1"/>
  <c r="D31" i="79" s="1"/>
  <c r="R32" i="91"/>
  <c r="R36" i="91" s="1"/>
  <c r="R31" i="91"/>
  <c r="D31" i="91"/>
  <c r="E31" i="91"/>
  <c r="E22" i="99"/>
  <c r="D22" i="99" s="1"/>
  <c r="Q29" i="99"/>
  <c r="D14" i="99"/>
  <c r="E14" i="105"/>
  <c r="F29" i="83"/>
  <c r="D29" i="83"/>
  <c r="Q29" i="83"/>
  <c r="E29" i="83"/>
  <c r="D31" i="77"/>
  <c r="E31" i="77"/>
  <c r="D31" i="78"/>
  <c r="E31" i="78"/>
  <c r="R30" i="80"/>
  <c r="R31" i="80"/>
  <c r="R35" i="80" s="1"/>
  <c r="D30" i="80"/>
  <c r="E30" i="80"/>
  <c r="D35" i="90"/>
  <c r="E35" i="90"/>
  <c r="Q14" i="93"/>
  <c r="E14" i="93" s="1"/>
  <c r="F15" i="93"/>
  <c r="G33" i="93"/>
  <c r="G37" i="93" s="1"/>
  <c r="E23" i="93"/>
  <c r="D23" i="93" s="1"/>
  <c r="E22" i="93"/>
  <c r="D22" i="93" s="1"/>
  <c r="E15" i="93"/>
  <c r="D15" i="93" s="1"/>
  <c r="E17" i="93"/>
  <c r="D17" i="93" s="1"/>
  <c r="E19" i="93"/>
  <c r="D19" i="93" s="1"/>
  <c r="E21" i="93"/>
  <c r="D21" i="93" s="1"/>
  <c r="E26" i="93"/>
  <c r="D26" i="93" s="1"/>
  <c r="E30" i="93"/>
  <c r="D30" i="93" s="1"/>
  <c r="E31" i="93"/>
  <c r="D31" i="93" s="1"/>
  <c r="E16" i="93"/>
  <c r="D16" i="93" s="1"/>
  <c r="E18" i="93"/>
  <c r="D18" i="93" s="1"/>
  <c r="E20" i="93"/>
  <c r="D20" i="93" s="1"/>
  <c r="E25" i="93"/>
  <c r="D25" i="93" s="1"/>
  <c r="E29" i="93"/>
  <c r="D29" i="93" s="1"/>
  <c r="R29" i="73"/>
  <c r="Q29" i="73" s="1"/>
  <c r="Q31" i="73" s="1"/>
  <c r="E28" i="73"/>
  <c r="D28" i="73" s="1"/>
  <c r="E16" i="73"/>
  <c r="E15" i="73"/>
  <c r="E22" i="73"/>
  <c r="E19" i="73"/>
  <c r="E25" i="73"/>
  <c r="E18" i="73"/>
  <c r="E24" i="73"/>
  <c r="E27" i="73"/>
  <c r="D27" i="73" s="1"/>
  <c r="E21" i="73"/>
  <c r="E20" i="73"/>
  <c r="E17" i="73"/>
  <c r="E14" i="73"/>
  <c r="F31" i="73"/>
  <c r="G31" i="73"/>
  <c r="G32" i="73" s="1"/>
  <c r="G36" i="73" s="1"/>
  <c r="V32" i="84"/>
  <c r="G32" i="84"/>
  <c r="G33" i="84" s="1"/>
  <c r="G37" i="84" s="1"/>
  <c r="E28" i="84"/>
  <c r="D28" i="84" s="1"/>
  <c r="E31" i="84"/>
  <c r="D31" i="84" s="1"/>
  <c r="E24" i="84"/>
  <c r="D24" i="84" s="1"/>
  <c r="E30" i="84"/>
  <c r="D30" i="84" s="1"/>
  <c r="E21" i="84"/>
  <c r="E18" i="84"/>
  <c r="R33" i="84"/>
  <c r="R37" i="84" s="1"/>
  <c r="E27" i="84"/>
  <c r="D27" i="84" s="1"/>
  <c r="E15" i="84"/>
  <c r="E25" i="84"/>
  <c r="D25" i="84" s="1"/>
  <c r="E17" i="84"/>
  <c r="E20" i="84"/>
  <c r="E16" i="84"/>
  <c r="E26" i="84"/>
  <c r="D26" i="84" s="1"/>
  <c r="E19" i="84"/>
  <c r="E23" i="84"/>
  <c r="D23" i="84" s="1"/>
  <c r="F14" i="84"/>
  <c r="Q22" i="84"/>
  <c r="E22" i="84" s="1"/>
  <c r="D22" i="84" s="1"/>
  <c r="J32" i="84"/>
  <c r="U32" i="84"/>
  <c r="H32" i="84"/>
  <c r="R32" i="84"/>
  <c r="Q19" i="94"/>
  <c r="E19" i="94" s="1"/>
  <c r="D19" i="94" s="1"/>
  <c r="R28" i="94"/>
  <c r="R29" i="94"/>
  <c r="R33" i="94" s="1"/>
  <c r="G28" i="94"/>
  <c r="G29" i="94" s="1"/>
  <c r="G33" i="94" s="1"/>
  <c r="Q28" i="94"/>
  <c r="F14" i="94"/>
  <c r="E16" i="94"/>
  <c r="D16" i="94" s="1"/>
  <c r="E18" i="94"/>
  <c r="D18" i="94" s="1"/>
  <c r="E22" i="94"/>
  <c r="D22" i="94" s="1"/>
  <c r="E24" i="94"/>
  <c r="D24" i="94" s="1"/>
  <c r="E14" i="94"/>
  <c r="D14" i="94" s="1"/>
  <c r="E20" i="94"/>
  <c r="D20" i="94" s="1"/>
  <c r="E26" i="94"/>
  <c r="D26" i="94" s="1"/>
  <c r="E17" i="94"/>
  <c r="D17" i="94" s="1"/>
  <c r="E21" i="94"/>
  <c r="D21" i="94" s="1"/>
  <c r="E23" i="94"/>
  <c r="D23" i="94" s="1"/>
  <c r="E25" i="94"/>
  <c r="D25" i="94" s="1"/>
  <c r="E15" i="94"/>
  <c r="D15" i="94" s="1"/>
  <c r="F28" i="94"/>
  <c r="V28" i="100"/>
  <c r="Q27" i="100"/>
  <c r="E27" i="100" s="1"/>
  <c r="D27" i="100" s="1"/>
  <c r="Q26" i="100"/>
  <c r="E26" i="100" s="1"/>
  <c r="D26" i="100" s="1"/>
  <c r="E22" i="100"/>
  <c r="D22" i="100" s="1"/>
  <c r="R29" i="100"/>
  <c r="R33" i="100" s="1"/>
  <c r="E18" i="100"/>
  <c r="D18" i="100" s="1"/>
  <c r="E20" i="100"/>
  <c r="D20" i="100" s="1"/>
  <c r="E19" i="100"/>
  <c r="D19" i="100" s="1"/>
  <c r="E23" i="100"/>
  <c r="D23" i="100" s="1"/>
  <c r="E17" i="100"/>
  <c r="D17" i="100" s="1"/>
  <c r="E21" i="100"/>
  <c r="D21" i="100" s="1"/>
  <c r="Q28" i="100"/>
  <c r="E15" i="100"/>
  <c r="D15" i="100" s="1"/>
  <c r="E14" i="100"/>
  <c r="F28" i="100"/>
  <c r="G28" i="100"/>
  <c r="G29" i="100" s="1"/>
  <c r="G33" i="100" s="1"/>
  <c r="R28" i="100"/>
  <c r="K28" i="100"/>
  <c r="AA33" i="106"/>
  <c r="Z33" i="106"/>
  <c r="Y33" i="106"/>
  <c r="X33" i="106"/>
  <c r="W33" i="106"/>
  <c r="V33" i="106"/>
  <c r="U33" i="106"/>
  <c r="T33" i="106"/>
  <c r="S33" i="106"/>
  <c r="Q33" i="106"/>
  <c r="P33" i="106"/>
  <c r="O33" i="106"/>
  <c r="N33" i="106"/>
  <c r="M33" i="106"/>
  <c r="L33" i="106"/>
  <c r="K33" i="106"/>
  <c r="J33" i="106"/>
  <c r="I33" i="106"/>
  <c r="H33" i="106"/>
  <c r="F33" i="106"/>
  <c r="E33" i="106"/>
  <c r="D33" i="106"/>
  <c r="C33" i="106"/>
  <c r="Y28" i="106"/>
  <c r="X28" i="106"/>
  <c r="U28" i="106"/>
  <c r="T28" i="106"/>
  <c r="S28" i="106"/>
  <c r="N28" i="106"/>
  <c r="M28" i="106"/>
  <c r="I28" i="106"/>
  <c r="H28" i="106"/>
  <c r="C28" i="106"/>
  <c r="R27" i="106"/>
  <c r="Q27" i="106"/>
  <c r="G27" i="106"/>
  <c r="F27" i="106" s="1"/>
  <c r="V28" i="106"/>
  <c r="R26" i="106"/>
  <c r="G26" i="106"/>
  <c r="F26" i="106" s="1"/>
  <c r="R25" i="106"/>
  <c r="Q25" i="106" s="1"/>
  <c r="K28" i="106"/>
  <c r="J28" i="106"/>
  <c r="G25" i="106"/>
  <c r="F25" i="106" s="1"/>
  <c r="E25" i="106" s="1"/>
  <c r="D25" i="106" s="1"/>
  <c r="R24" i="106"/>
  <c r="Q24" i="106" s="1"/>
  <c r="G24" i="106"/>
  <c r="F24" i="106" s="1"/>
  <c r="R23" i="106"/>
  <c r="Q23" i="106" s="1"/>
  <c r="G23" i="106"/>
  <c r="F23" i="106" s="1"/>
  <c r="R22" i="106"/>
  <c r="Q22" i="106"/>
  <c r="G22" i="106"/>
  <c r="F22" i="106" s="1"/>
  <c r="E22" i="106" s="1"/>
  <c r="D22" i="106" s="1"/>
  <c r="R21" i="106"/>
  <c r="Q21" i="106" s="1"/>
  <c r="G21" i="106"/>
  <c r="F21" i="106" s="1"/>
  <c r="R20" i="106"/>
  <c r="Q20" i="106" s="1"/>
  <c r="G20" i="106"/>
  <c r="F20" i="106" s="1"/>
  <c r="R19" i="106"/>
  <c r="Q19" i="106" s="1"/>
  <c r="G19" i="106"/>
  <c r="F19" i="106"/>
  <c r="R18" i="106"/>
  <c r="Q18" i="106" s="1"/>
  <c r="G18" i="106"/>
  <c r="F18" i="106" s="1"/>
  <c r="R17" i="106"/>
  <c r="Q17" i="106" s="1"/>
  <c r="G17" i="106"/>
  <c r="F17" i="106" s="1"/>
  <c r="R16" i="106"/>
  <c r="Q16" i="106" s="1"/>
  <c r="G16" i="106"/>
  <c r="F16" i="106" s="1"/>
  <c r="R15" i="106"/>
  <c r="Q15" i="106" s="1"/>
  <c r="G15" i="106"/>
  <c r="F15" i="106" s="1"/>
  <c r="R14" i="106"/>
  <c r="Q14" i="106" s="1"/>
  <c r="G14" i="106"/>
  <c r="G28" i="106" s="1"/>
  <c r="G23" i="81"/>
  <c r="F23" i="81" s="1"/>
  <c r="R23" i="81"/>
  <c r="Q23" i="81" s="1"/>
  <c r="Q32" i="93" l="1"/>
  <c r="F32" i="93"/>
  <c r="R29" i="106"/>
  <c r="R28" i="106"/>
  <c r="E32" i="86"/>
  <c r="E28" i="101"/>
  <c r="D14" i="101"/>
  <c r="D28" i="101" s="1"/>
  <c r="E27" i="82"/>
  <c r="E31" i="79"/>
  <c r="D29" i="99"/>
  <c r="E29" i="99"/>
  <c r="D14" i="105"/>
  <c r="D29" i="105" s="1"/>
  <c r="E29" i="105"/>
  <c r="E32" i="93"/>
  <c r="D14" i="93"/>
  <c r="D32" i="93" s="1"/>
  <c r="R31" i="73"/>
  <c r="E29" i="73"/>
  <c r="D29" i="73" s="1"/>
  <c r="D31" i="73" s="1"/>
  <c r="R32" i="73"/>
  <c r="R36" i="73" s="1"/>
  <c r="D32" i="84"/>
  <c r="E14" i="84"/>
  <c r="E32" i="84" s="1"/>
  <c r="F32" i="84"/>
  <c r="Q32" i="84"/>
  <c r="D28" i="94"/>
  <c r="E28" i="94"/>
  <c r="E28" i="100"/>
  <c r="D14" i="100"/>
  <c r="D28" i="100" s="1"/>
  <c r="E19" i="106"/>
  <c r="D19" i="106" s="1"/>
  <c r="E27" i="106"/>
  <c r="D27" i="106" s="1"/>
  <c r="E23" i="106"/>
  <c r="D23" i="106" s="1"/>
  <c r="E18" i="106"/>
  <c r="D18" i="106" s="1"/>
  <c r="E15" i="106"/>
  <c r="D15" i="106" s="1"/>
  <c r="E16" i="106"/>
  <c r="D16" i="106" s="1"/>
  <c r="E20" i="106"/>
  <c r="D20" i="106" s="1"/>
  <c r="E24" i="106"/>
  <c r="D24" i="106" s="1"/>
  <c r="E17" i="106"/>
  <c r="D17" i="106" s="1"/>
  <c r="E21" i="106"/>
  <c r="D21" i="106" s="1"/>
  <c r="G29" i="106"/>
  <c r="G33" i="106" s="1"/>
  <c r="R33" i="106"/>
  <c r="Q26" i="106"/>
  <c r="E26" i="106" s="1"/>
  <c r="D26" i="106" s="1"/>
  <c r="F14" i="106"/>
  <c r="E23" i="81"/>
  <c r="D23" i="81" s="1"/>
  <c r="R22" i="81"/>
  <c r="Q22" i="81" s="1"/>
  <c r="G22" i="81"/>
  <c r="F22" i="81" s="1"/>
  <c r="R21" i="81"/>
  <c r="Q21" i="81" s="1"/>
  <c r="G21" i="81"/>
  <c r="F21" i="81" s="1"/>
  <c r="U19" i="81"/>
  <c r="E31" i="73" l="1"/>
  <c r="Q28" i="106"/>
  <c r="F28" i="106"/>
  <c r="E14" i="106"/>
  <c r="E22" i="81"/>
  <c r="D22" i="81" s="1"/>
  <c r="E21" i="81"/>
  <c r="D21" i="81" s="1"/>
  <c r="R19" i="81"/>
  <c r="Q19" i="81" s="1"/>
  <c r="R20" i="81"/>
  <c r="Q20" i="81" s="1"/>
  <c r="G19" i="81"/>
  <c r="F19" i="81" s="1"/>
  <c r="G20" i="81"/>
  <c r="F20" i="81" s="1"/>
  <c r="E28" i="106" l="1"/>
  <c r="D14" i="106"/>
  <c r="D28" i="106" s="1"/>
  <c r="E20" i="81"/>
  <c r="D20" i="81" s="1"/>
  <c r="E19" i="81"/>
  <c r="D19" i="81" s="1"/>
  <c r="R15" i="81"/>
  <c r="R16" i="81"/>
  <c r="Q16" i="81" s="1"/>
  <c r="R17" i="81"/>
  <c r="Q17" i="81" s="1"/>
  <c r="R18" i="81"/>
  <c r="Q18" i="81" s="1"/>
  <c r="R24" i="81"/>
  <c r="Q24" i="81" s="1"/>
  <c r="Q15" i="81"/>
  <c r="G15" i="81"/>
  <c r="G16" i="81"/>
  <c r="F16" i="81" s="1"/>
  <c r="G17" i="81"/>
  <c r="F17" i="81" s="1"/>
  <c r="G18" i="81"/>
  <c r="F18" i="81" s="1"/>
  <c r="G24" i="81"/>
  <c r="F24" i="81" s="1"/>
  <c r="F15" i="81"/>
  <c r="R14" i="81"/>
  <c r="Q14" i="81" s="1"/>
  <c r="G14" i="81"/>
  <c r="F14" i="81" s="1"/>
  <c r="E14" i="81" s="1"/>
  <c r="D14" i="81" s="1"/>
  <c r="AA32" i="81"/>
  <c r="Z32" i="81"/>
  <c r="Y32" i="81"/>
  <c r="X32" i="81"/>
  <c r="W32" i="81"/>
  <c r="V32" i="81"/>
  <c r="U32" i="81"/>
  <c r="T32" i="81"/>
  <c r="S32" i="81"/>
  <c r="Q32" i="81"/>
  <c r="P32" i="81"/>
  <c r="O32" i="81"/>
  <c r="N32" i="81"/>
  <c r="M32" i="81"/>
  <c r="L32" i="81"/>
  <c r="K32" i="81"/>
  <c r="J32" i="81"/>
  <c r="I32" i="81"/>
  <c r="H32" i="81"/>
  <c r="F32" i="81"/>
  <c r="E32" i="81"/>
  <c r="D32" i="81"/>
  <c r="C32" i="81"/>
  <c r="Y27" i="81"/>
  <c r="X27" i="81"/>
  <c r="V27" i="81"/>
  <c r="T27" i="81"/>
  <c r="S27" i="81"/>
  <c r="N27" i="81"/>
  <c r="M27" i="81"/>
  <c r="K27" i="81"/>
  <c r="J27" i="81"/>
  <c r="I27" i="81"/>
  <c r="H27" i="81"/>
  <c r="C27" i="81"/>
  <c r="V26" i="81"/>
  <c r="U26" i="81"/>
  <c r="U27" i="81" s="1"/>
  <c r="R26" i="81"/>
  <c r="G26" i="81"/>
  <c r="F26" i="81" s="1"/>
  <c r="R25" i="81"/>
  <c r="Q25" i="81" s="1"/>
  <c r="G25" i="81"/>
  <c r="F25" i="81" s="1"/>
  <c r="V25" i="92"/>
  <c r="U25" i="92"/>
  <c r="G23" i="92"/>
  <c r="F23" i="92"/>
  <c r="E15" i="81" l="1"/>
  <c r="D15" i="81" s="1"/>
  <c r="E17" i="81"/>
  <c r="D17" i="81" s="1"/>
  <c r="E16" i="81"/>
  <c r="D16" i="81" s="1"/>
  <c r="E24" i="81"/>
  <c r="D24" i="81" s="1"/>
  <c r="E18" i="81"/>
  <c r="D18" i="81" s="1"/>
  <c r="R28" i="81"/>
  <c r="R32" i="81" s="1"/>
  <c r="G27" i="81"/>
  <c r="G28" i="81" s="1"/>
  <c r="G32" i="81" s="1"/>
  <c r="Q26" i="81"/>
  <c r="E26" i="81" s="1"/>
  <c r="D26" i="81" s="1"/>
  <c r="E25" i="81"/>
  <c r="D25" i="81" s="1"/>
  <c r="F27" i="81"/>
  <c r="R27" i="81"/>
  <c r="J15" i="92"/>
  <c r="J26" i="92" s="1"/>
  <c r="AA31" i="92"/>
  <c r="Z31" i="92"/>
  <c r="Y31" i="92"/>
  <c r="X31" i="92"/>
  <c r="W31" i="92"/>
  <c r="V31" i="92"/>
  <c r="U31" i="92"/>
  <c r="T31" i="92"/>
  <c r="S31" i="92"/>
  <c r="Q31" i="92"/>
  <c r="P31" i="92"/>
  <c r="O31" i="92"/>
  <c r="N31" i="92"/>
  <c r="M31" i="92"/>
  <c r="L31" i="92"/>
  <c r="K31" i="92"/>
  <c r="J31" i="92"/>
  <c r="I31" i="92"/>
  <c r="H31" i="92"/>
  <c r="F31" i="92"/>
  <c r="E31" i="92"/>
  <c r="D31" i="92"/>
  <c r="C31" i="92"/>
  <c r="Y26" i="92"/>
  <c r="X26" i="92"/>
  <c r="T26" i="92"/>
  <c r="M26" i="92"/>
  <c r="K26" i="92"/>
  <c r="I26" i="92"/>
  <c r="C26" i="92"/>
  <c r="V26" i="92"/>
  <c r="R25" i="92"/>
  <c r="Q25" i="92" s="1"/>
  <c r="G25" i="92"/>
  <c r="F25" i="92" s="1"/>
  <c r="R24" i="92"/>
  <c r="Q24" i="92" s="1"/>
  <c r="G24" i="92"/>
  <c r="F24" i="92" s="1"/>
  <c r="R23" i="92"/>
  <c r="Q23" i="92" s="1"/>
  <c r="R22" i="92"/>
  <c r="Q22" i="92"/>
  <c r="G22" i="92"/>
  <c r="F22" i="92" s="1"/>
  <c r="R21" i="92"/>
  <c r="Q21" i="92" s="1"/>
  <c r="G21" i="92"/>
  <c r="F21" i="92" s="1"/>
  <c r="R20" i="92"/>
  <c r="Q20" i="92" s="1"/>
  <c r="G20" i="92"/>
  <c r="F20" i="92" s="1"/>
  <c r="S26" i="92"/>
  <c r="H26" i="92"/>
  <c r="G19" i="92"/>
  <c r="F19" i="92" s="1"/>
  <c r="R18" i="92"/>
  <c r="Q18" i="92" s="1"/>
  <c r="G18" i="92"/>
  <c r="F18" i="92" s="1"/>
  <c r="R17" i="92"/>
  <c r="Q17" i="92" s="1"/>
  <c r="G17" i="92"/>
  <c r="F17" i="92" s="1"/>
  <c r="R16" i="92"/>
  <c r="Q16" i="92"/>
  <c r="G16" i="92"/>
  <c r="R15" i="92"/>
  <c r="Q15" i="92" s="1"/>
  <c r="R14" i="92"/>
  <c r="G14" i="92"/>
  <c r="F14" i="92" s="1"/>
  <c r="Q14" i="92" l="1"/>
  <c r="G15" i="92"/>
  <c r="F15" i="92" s="1"/>
  <c r="F26" i="92" s="1"/>
  <c r="E22" i="92"/>
  <c r="D22" i="92" s="1"/>
  <c r="D27" i="81"/>
  <c r="E27" i="81"/>
  <c r="Q27" i="81"/>
  <c r="E18" i="92"/>
  <c r="F16" i="92"/>
  <c r="E16" i="92" s="1"/>
  <c r="E24" i="92"/>
  <c r="D24" i="92" s="1"/>
  <c r="E21" i="92"/>
  <c r="E17" i="92"/>
  <c r="E23" i="92"/>
  <c r="D23" i="92" s="1"/>
  <c r="E20" i="92"/>
  <c r="G26" i="92"/>
  <c r="G27" i="92" s="1"/>
  <c r="G31" i="92" s="1"/>
  <c r="E25" i="92"/>
  <c r="D25" i="92" s="1"/>
  <c r="E14" i="92"/>
  <c r="U26" i="92"/>
  <c r="R19" i="92"/>
  <c r="Q19" i="92" s="1"/>
  <c r="E19" i="92" s="1"/>
  <c r="V29" i="74"/>
  <c r="S29" i="74"/>
  <c r="R29" i="74" s="1"/>
  <c r="Q29" i="74" s="1"/>
  <c r="H20" i="74"/>
  <c r="H31" i="74" s="1"/>
  <c r="S16" i="74"/>
  <c r="AA36" i="74"/>
  <c r="Z36" i="74"/>
  <c r="Y36" i="74"/>
  <c r="X36" i="74"/>
  <c r="W36" i="74"/>
  <c r="V36" i="74"/>
  <c r="U36" i="74"/>
  <c r="T36" i="74"/>
  <c r="S36" i="74"/>
  <c r="Q36" i="74"/>
  <c r="P36" i="74"/>
  <c r="O36" i="74"/>
  <c r="N36" i="74"/>
  <c r="M36" i="74"/>
  <c r="L36" i="74"/>
  <c r="K36" i="74"/>
  <c r="J36" i="74"/>
  <c r="I36" i="74"/>
  <c r="H36" i="74"/>
  <c r="F36" i="74"/>
  <c r="E36" i="74"/>
  <c r="D36" i="74"/>
  <c r="C36" i="74"/>
  <c r="Y31" i="74"/>
  <c r="X31" i="74"/>
  <c r="V31" i="74"/>
  <c r="U31" i="74"/>
  <c r="T31" i="74"/>
  <c r="N31" i="74"/>
  <c r="M31" i="74"/>
  <c r="K31" i="74"/>
  <c r="J31" i="74"/>
  <c r="I31" i="74"/>
  <c r="C31" i="74"/>
  <c r="R30" i="74"/>
  <c r="Q30" i="74" s="1"/>
  <c r="G30" i="74"/>
  <c r="F30" i="74" s="1"/>
  <c r="G29" i="74"/>
  <c r="F29" i="74" s="1"/>
  <c r="R28" i="74"/>
  <c r="Q28" i="74" s="1"/>
  <c r="G28" i="74"/>
  <c r="F28" i="74" s="1"/>
  <c r="R27" i="74"/>
  <c r="Q27" i="74" s="1"/>
  <c r="G27" i="74"/>
  <c r="F27" i="74" s="1"/>
  <c r="R26" i="74"/>
  <c r="Q26" i="74" s="1"/>
  <c r="G26" i="74"/>
  <c r="F26" i="74" s="1"/>
  <c r="R25" i="74"/>
  <c r="Q25" i="74" s="1"/>
  <c r="G25" i="74"/>
  <c r="F25" i="74" s="1"/>
  <c r="R24" i="74"/>
  <c r="Q24" i="74" s="1"/>
  <c r="G24" i="74"/>
  <c r="F24" i="74" s="1"/>
  <c r="R23" i="74"/>
  <c r="Q23" i="74" s="1"/>
  <c r="R22" i="74"/>
  <c r="Q22" i="74" s="1"/>
  <c r="G22" i="74"/>
  <c r="F22" i="74" s="1"/>
  <c r="S31" i="74"/>
  <c r="G21" i="74"/>
  <c r="F21" i="74" s="1"/>
  <c r="R20" i="74"/>
  <c r="Q20" i="74" s="1"/>
  <c r="R19" i="74"/>
  <c r="Q19" i="74" s="1"/>
  <c r="G19" i="74"/>
  <c r="F19" i="74" s="1"/>
  <c r="R18" i="74"/>
  <c r="Q18" i="74" s="1"/>
  <c r="G18" i="74"/>
  <c r="F18" i="74"/>
  <c r="R17" i="74"/>
  <c r="Q17" i="74"/>
  <c r="G17" i="74"/>
  <c r="F17" i="74" s="1"/>
  <c r="R16" i="74"/>
  <c r="Q16" i="74" s="1"/>
  <c r="G16" i="74"/>
  <c r="F16" i="74" s="1"/>
  <c r="R15" i="74"/>
  <c r="Q15" i="74" s="1"/>
  <c r="G15" i="74"/>
  <c r="F15" i="74"/>
  <c r="R14" i="74"/>
  <c r="G14" i="74"/>
  <c r="F14" i="74"/>
  <c r="V29" i="85"/>
  <c r="V30" i="85" s="1"/>
  <c r="U29" i="85"/>
  <c r="U30" i="85" s="1"/>
  <c r="H21" i="85"/>
  <c r="S19" i="85"/>
  <c r="R19" i="85" s="1"/>
  <c r="Q19" i="85" s="1"/>
  <c r="H19" i="85"/>
  <c r="H30" i="85" s="1"/>
  <c r="AA35" i="85"/>
  <c r="Z35" i="85"/>
  <c r="Y35" i="85"/>
  <c r="X35" i="85"/>
  <c r="W35" i="85"/>
  <c r="V35" i="85"/>
  <c r="U35" i="85"/>
  <c r="T35" i="85"/>
  <c r="S35" i="85"/>
  <c r="Q35" i="85"/>
  <c r="P35" i="85"/>
  <c r="O35" i="85"/>
  <c r="N35" i="85"/>
  <c r="M35" i="85"/>
  <c r="L35" i="85"/>
  <c r="K35" i="85"/>
  <c r="J35" i="85"/>
  <c r="I35" i="85"/>
  <c r="H35" i="85"/>
  <c r="F35" i="85"/>
  <c r="E35" i="85"/>
  <c r="D35" i="85"/>
  <c r="C35" i="85"/>
  <c r="Y30" i="85"/>
  <c r="X30" i="85"/>
  <c r="T30" i="85"/>
  <c r="S30" i="85"/>
  <c r="N30" i="85"/>
  <c r="M30" i="85"/>
  <c r="I30" i="85"/>
  <c r="C30" i="85"/>
  <c r="R29" i="85"/>
  <c r="Q29" i="85" s="1"/>
  <c r="G29" i="85"/>
  <c r="F29" i="85" s="1"/>
  <c r="R28" i="85"/>
  <c r="Q28" i="85"/>
  <c r="G28" i="85"/>
  <c r="F28" i="85" s="1"/>
  <c r="R27" i="85"/>
  <c r="Q27" i="85" s="1"/>
  <c r="G27" i="85"/>
  <c r="F27" i="85" s="1"/>
  <c r="R26" i="85"/>
  <c r="Q26" i="85" s="1"/>
  <c r="G26" i="85"/>
  <c r="F26" i="85" s="1"/>
  <c r="R25" i="85"/>
  <c r="Q25" i="85" s="1"/>
  <c r="G25" i="85"/>
  <c r="F25" i="85" s="1"/>
  <c r="R24" i="85"/>
  <c r="Q24" i="85" s="1"/>
  <c r="G24" i="85"/>
  <c r="F24" i="85" s="1"/>
  <c r="R23" i="85"/>
  <c r="Q23" i="85" s="1"/>
  <c r="G23" i="85"/>
  <c r="F23" i="85" s="1"/>
  <c r="K30" i="85"/>
  <c r="J30" i="85"/>
  <c r="R21" i="85"/>
  <c r="Q21" i="85" s="1"/>
  <c r="G21" i="85"/>
  <c r="F21" i="85" s="1"/>
  <c r="R20" i="85"/>
  <c r="Q20" i="85" s="1"/>
  <c r="G20" i="85"/>
  <c r="F20" i="85" s="1"/>
  <c r="R18" i="85"/>
  <c r="Q18" i="85" s="1"/>
  <c r="G18" i="85"/>
  <c r="F18" i="85" s="1"/>
  <c r="R17" i="85"/>
  <c r="Q17" i="85" s="1"/>
  <c r="G17" i="85"/>
  <c r="F17" i="85" s="1"/>
  <c r="R16" i="85"/>
  <c r="Q16" i="85" s="1"/>
  <c r="G16" i="85"/>
  <c r="F16" i="85" s="1"/>
  <c r="R15" i="85"/>
  <c r="Q15" i="85" s="1"/>
  <c r="G15" i="85"/>
  <c r="F15" i="85" s="1"/>
  <c r="R14" i="85"/>
  <c r="Q14" i="85" s="1"/>
  <c r="G14" i="85"/>
  <c r="F14" i="85" s="1"/>
  <c r="S23" i="76"/>
  <c r="R23" i="76" s="1"/>
  <c r="Q23" i="76" s="1"/>
  <c r="H23" i="76"/>
  <c r="R26" i="76"/>
  <c r="Q26" i="76" s="1"/>
  <c r="G26" i="76"/>
  <c r="F26" i="76" s="1"/>
  <c r="AA36" i="76"/>
  <c r="Z36" i="76"/>
  <c r="Y36" i="76"/>
  <c r="X36" i="76"/>
  <c r="W36" i="76"/>
  <c r="V36" i="76"/>
  <c r="U36" i="76"/>
  <c r="T36" i="76"/>
  <c r="S36" i="76"/>
  <c r="Q36" i="76"/>
  <c r="P36" i="76"/>
  <c r="O36" i="76"/>
  <c r="N36" i="76"/>
  <c r="M36" i="76"/>
  <c r="L36" i="76"/>
  <c r="K36" i="76"/>
  <c r="J36" i="76"/>
  <c r="I36" i="76"/>
  <c r="H36" i="76"/>
  <c r="F36" i="76"/>
  <c r="E36" i="76"/>
  <c r="D36" i="76"/>
  <c r="C36" i="76"/>
  <c r="Y31" i="76"/>
  <c r="X31" i="76"/>
  <c r="V31" i="76"/>
  <c r="U31" i="76"/>
  <c r="T31" i="76"/>
  <c r="N31" i="76"/>
  <c r="M31" i="76"/>
  <c r="K31" i="76"/>
  <c r="J31" i="76"/>
  <c r="I31" i="76"/>
  <c r="C31" i="76"/>
  <c r="R30" i="76"/>
  <c r="Q30" i="76" s="1"/>
  <c r="G30" i="76"/>
  <c r="F30" i="76" s="1"/>
  <c r="R29" i="76"/>
  <c r="Q29" i="76" s="1"/>
  <c r="G29" i="76"/>
  <c r="F29" i="76" s="1"/>
  <c r="R28" i="76"/>
  <c r="Q28" i="76" s="1"/>
  <c r="G28" i="76"/>
  <c r="F28" i="76" s="1"/>
  <c r="R27" i="76"/>
  <c r="Q27" i="76" s="1"/>
  <c r="G27" i="76"/>
  <c r="F27" i="76" s="1"/>
  <c r="R25" i="76"/>
  <c r="Q25" i="76" s="1"/>
  <c r="G25" i="76"/>
  <c r="F25" i="76" s="1"/>
  <c r="R24" i="76"/>
  <c r="Q24" i="76" s="1"/>
  <c r="G24" i="76"/>
  <c r="F24" i="76" s="1"/>
  <c r="H31" i="76"/>
  <c r="G23" i="76"/>
  <c r="F23" i="76" s="1"/>
  <c r="R22" i="76"/>
  <c r="Q22" i="76" s="1"/>
  <c r="G22" i="76"/>
  <c r="F22" i="76" s="1"/>
  <c r="R21" i="76"/>
  <c r="Q21" i="76" s="1"/>
  <c r="G21" i="76"/>
  <c r="F21" i="76" s="1"/>
  <c r="R20" i="76"/>
  <c r="Q20" i="76" s="1"/>
  <c r="G20" i="76"/>
  <c r="F20" i="76" s="1"/>
  <c r="R19" i="76"/>
  <c r="Q19" i="76" s="1"/>
  <c r="G19" i="76"/>
  <c r="F19" i="76" s="1"/>
  <c r="R18" i="76"/>
  <c r="Q18" i="76" s="1"/>
  <c r="G18" i="76"/>
  <c r="F18" i="76" s="1"/>
  <c r="R17" i="76"/>
  <c r="Q17" i="76" s="1"/>
  <c r="G17" i="76"/>
  <c r="F17" i="76" s="1"/>
  <c r="R16" i="76"/>
  <c r="Q16" i="76" s="1"/>
  <c r="G16" i="76"/>
  <c r="F16" i="76" s="1"/>
  <c r="R15" i="76"/>
  <c r="Q15" i="76" s="1"/>
  <c r="G15" i="76"/>
  <c r="F15" i="76" s="1"/>
  <c r="R14" i="76"/>
  <c r="Q14" i="76" s="1"/>
  <c r="G14" i="76"/>
  <c r="F14" i="76" s="1"/>
  <c r="S31" i="76" l="1"/>
  <c r="G20" i="74"/>
  <c r="F20" i="74" s="1"/>
  <c r="E15" i="92"/>
  <c r="R26" i="92"/>
  <c r="D26" i="92"/>
  <c r="Q26" i="92"/>
  <c r="R27" i="92"/>
  <c r="R31" i="92" s="1"/>
  <c r="E26" i="92"/>
  <c r="E29" i="74"/>
  <c r="D29" i="74" s="1"/>
  <c r="E25" i="74"/>
  <c r="E28" i="74"/>
  <c r="D28" i="74" s="1"/>
  <c r="E20" i="74"/>
  <c r="E26" i="74"/>
  <c r="E18" i="74"/>
  <c r="E16" i="74"/>
  <c r="E17" i="74"/>
  <c r="E30" i="74"/>
  <c r="D30" i="74" s="1"/>
  <c r="E27" i="74"/>
  <c r="D27" i="74" s="1"/>
  <c r="E15" i="74"/>
  <c r="E19" i="74"/>
  <c r="E22" i="74"/>
  <c r="E24" i="74"/>
  <c r="Q14" i="74"/>
  <c r="E14" i="74" s="1"/>
  <c r="R21" i="74"/>
  <c r="Q21" i="74" s="1"/>
  <c r="E21" i="74" s="1"/>
  <c r="G23" i="74"/>
  <c r="F23" i="74" s="1"/>
  <c r="E23" i="74" s="1"/>
  <c r="G19" i="85"/>
  <c r="F19" i="85" s="1"/>
  <c r="E29" i="85"/>
  <c r="D29" i="85" s="1"/>
  <c r="E24" i="85"/>
  <c r="D24" i="85" s="1"/>
  <c r="E15" i="85"/>
  <c r="E18" i="85"/>
  <c r="E19" i="85"/>
  <c r="E16" i="85"/>
  <c r="E17" i="85"/>
  <c r="E20" i="85"/>
  <c r="E21" i="85"/>
  <c r="E23" i="85"/>
  <c r="D23" i="85" s="1"/>
  <c r="E27" i="85"/>
  <c r="D27" i="85" s="1"/>
  <c r="E26" i="85"/>
  <c r="D26" i="85" s="1"/>
  <c r="E25" i="85"/>
  <c r="D25" i="85" s="1"/>
  <c r="E28" i="85"/>
  <c r="D28" i="85" s="1"/>
  <c r="E14" i="85"/>
  <c r="G22" i="85"/>
  <c r="F22" i="85" s="1"/>
  <c r="R22" i="85"/>
  <c r="Q22" i="85" s="1"/>
  <c r="Q30" i="85" s="1"/>
  <c r="E26" i="76"/>
  <c r="E28" i="76"/>
  <c r="D28" i="76" s="1"/>
  <c r="E21" i="76"/>
  <c r="E29" i="76"/>
  <c r="D29" i="76" s="1"/>
  <c r="E30" i="76"/>
  <c r="D30" i="76" s="1"/>
  <c r="E16" i="76"/>
  <c r="E25" i="76"/>
  <c r="R32" i="76"/>
  <c r="R36" i="76" s="1"/>
  <c r="E20" i="76"/>
  <c r="E22" i="76"/>
  <c r="E19" i="76"/>
  <c r="E18" i="76"/>
  <c r="E17" i="76"/>
  <c r="E14" i="76"/>
  <c r="E24" i="76"/>
  <c r="E27" i="76"/>
  <c r="E15" i="76"/>
  <c r="F31" i="76"/>
  <c r="E23" i="76"/>
  <c r="Q31" i="76"/>
  <c r="G31" i="76"/>
  <c r="G32" i="76" s="1"/>
  <c r="G36" i="76" s="1"/>
  <c r="R31" i="76"/>
  <c r="U23" i="88"/>
  <c r="R23" i="88" s="1"/>
  <c r="V23" i="88"/>
  <c r="U31" i="88"/>
  <c r="V31" i="88"/>
  <c r="V32" i="88" s="1"/>
  <c r="J23" i="88"/>
  <c r="G23" i="88" s="1"/>
  <c r="F23" i="88" s="1"/>
  <c r="K23" i="88"/>
  <c r="K32" i="88"/>
  <c r="AA37" i="88"/>
  <c r="Z37" i="88"/>
  <c r="Y37" i="88"/>
  <c r="X37" i="88"/>
  <c r="W37" i="88"/>
  <c r="V37" i="88"/>
  <c r="U37" i="88"/>
  <c r="T37" i="88"/>
  <c r="S37" i="88"/>
  <c r="Q37" i="88"/>
  <c r="P37" i="88"/>
  <c r="O37" i="88"/>
  <c r="N37" i="88"/>
  <c r="M37" i="88"/>
  <c r="L37" i="88"/>
  <c r="K37" i="88"/>
  <c r="J37" i="88"/>
  <c r="I37" i="88"/>
  <c r="H37" i="88"/>
  <c r="F37" i="88"/>
  <c r="E37" i="88"/>
  <c r="D37" i="88"/>
  <c r="C37" i="88"/>
  <c r="Y32" i="88"/>
  <c r="X32" i="88"/>
  <c r="T32" i="88"/>
  <c r="S32" i="88"/>
  <c r="N32" i="88"/>
  <c r="M32" i="88"/>
  <c r="I32" i="88"/>
  <c r="C32" i="88"/>
  <c r="R31" i="88"/>
  <c r="G31" i="88"/>
  <c r="F31" i="88"/>
  <c r="R30" i="88"/>
  <c r="Q30" i="88"/>
  <c r="G30" i="88"/>
  <c r="F30" i="88" s="1"/>
  <c r="R29" i="88"/>
  <c r="Q29" i="88" s="1"/>
  <c r="G29" i="88"/>
  <c r="R28" i="88"/>
  <c r="Q28" i="88" s="1"/>
  <c r="G28" i="88"/>
  <c r="F28" i="88" s="1"/>
  <c r="R27" i="88"/>
  <c r="Q27" i="88" s="1"/>
  <c r="G27" i="88"/>
  <c r="F27" i="88" s="1"/>
  <c r="R26" i="88"/>
  <c r="Q26" i="88" s="1"/>
  <c r="G26" i="88"/>
  <c r="R25" i="88"/>
  <c r="Q25" i="88" s="1"/>
  <c r="G25" i="88"/>
  <c r="F25" i="88" s="1"/>
  <c r="R24" i="88"/>
  <c r="Q24" i="88" s="1"/>
  <c r="G24" i="88"/>
  <c r="F24" i="88" s="1"/>
  <c r="R22" i="88"/>
  <c r="Q22" i="88" s="1"/>
  <c r="G22" i="88"/>
  <c r="F22" i="88" s="1"/>
  <c r="R21" i="88"/>
  <c r="Q21" i="88" s="1"/>
  <c r="G21" i="88"/>
  <c r="F21" i="88" s="1"/>
  <c r="R20" i="88"/>
  <c r="Q20" i="88" s="1"/>
  <c r="G20" i="88"/>
  <c r="F20" i="88" s="1"/>
  <c r="R19" i="88"/>
  <c r="Q19" i="88" s="1"/>
  <c r="H32" i="88"/>
  <c r="R18" i="88"/>
  <c r="Q18" i="88" s="1"/>
  <c r="G18" i="88"/>
  <c r="F18" i="88" s="1"/>
  <c r="R17" i="88"/>
  <c r="Q17" i="88" s="1"/>
  <c r="G17" i="88"/>
  <c r="F17" i="88" s="1"/>
  <c r="R16" i="88"/>
  <c r="Q16" i="88" s="1"/>
  <c r="G16" i="88"/>
  <c r="F16" i="88" s="1"/>
  <c r="R15" i="88"/>
  <c r="Q15" i="88"/>
  <c r="G15" i="88"/>
  <c r="F15" i="88" s="1"/>
  <c r="E15" i="88" s="1"/>
  <c r="R14" i="88"/>
  <c r="Q14" i="88" s="1"/>
  <c r="G14" i="88"/>
  <c r="C30" i="97"/>
  <c r="V29" i="97"/>
  <c r="U29" i="97"/>
  <c r="U15" i="97"/>
  <c r="J15" i="97"/>
  <c r="Q31" i="88" l="1"/>
  <c r="R32" i="88"/>
  <c r="R30" i="85"/>
  <c r="R31" i="85"/>
  <c r="R35" i="85" s="1"/>
  <c r="D31" i="74"/>
  <c r="R31" i="74"/>
  <c r="F31" i="74"/>
  <c r="E31" i="74"/>
  <c r="Q31" i="74"/>
  <c r="R32" i="74"/>
  <c r="R36" i="74" s="1"/>
  <c r="G31" i="74"/>
  <c r="G32" i="74" s="1"/>
  <c r="G36" i="74" s="1"/>
  <c r="E22" i="85"/>
  <c r="D22" i="85" s="1"/>
  <c r="D30" i="85" s="1"/>
  <c r="F30" i="85"/>
  <c r="E30" i="85"/>
  <c r="G30" i="85"/>
  <c r="G31" i="85" s="1"/>
  <c r="G35" i="85" s="1"/>
  <c r="D31" i="76"/>
  <c r="E31" i="76"/>
  <c r="F29" i="88"/>
  <c r="E29" i="88" s="1"/>
  <c r="D29" i="88" s="1"/>
  <c r="F26" i="88"/>
  <c r="E30" i="88"/>
  <c r="D30" i="88" s="1"/>
  <c r="E17" i="88"/>
  <c r="E21" i="88"/>
  <c r="E16" i="88"/>
  <c r="E22" i="88"/>
  <c r="E25" i="88"/>
  <c r="D25" i="88" s="1"/>
  <c r="E28" i="88"/>
  <c r="D28" i="88" s="1"/>
  <c r="E31" i="88"/>
  <c r="D31" i="88" s="1"/>
  <c r="E18" i="88"/>
  <c r="E20" i="88"/>
  <c r="E24" i="88"/>
  <c r="D24" i="88" s="1"/>
  <c r="E26" i="88"/>
  <c r="D26" i="88" s="1"/>
  <c r="E27" i="88"/>
  <c r="D27" i="88" s="1"/>
  <c r="F14" i="88"/>
  <c r="Q23" i="88"/>
  <c r="E23" i="88" s="1"/>
  <c r="D23" i="88" s="1"/>
  <c r="J32" i="88"/>
  <c r="U32" i="88"/>
  <c r="R33" i="88"/>
  <c r="R37" i="88" s="1"/>
  <c r="G19" i="88"/>
  <c r="F19" i="88" s="1"/>
  <c r="E19" i="88" s="1"/>
  <c r="AA35" i="97"/>
  <c r="Z35" i="97"/>
  <c r="Y35" i="97"/>
  <c r="X35" i="97"/>
  <c r="W35" i="97"/>
  <c r="V35" i="97"/>
  <c r="U35" i="97"/>
  <c r="T35" i="97"/>
  <c r="S35" i="97"/>
  <c r="Q35" i="97"/>
  <c r="P35" i="97"/>
  <c r="O35" i="97"/>
  <c r="N35" i="97"/>
  <c r="M35" i="97"/>
  <c r="L35" i="97"/>
  <c r="K35" i="97"/>
  <c r="J35" i="97"/>
  <c r="I35" i="97"/>
  <c r="H35" i="97"/>
  <c r="F35" i="97"/>
  <c r="E35" i="97"/>
  <c r="D35" i="97"/>
  <c r="C35" i="97"/>
  <c r="Y30" i="97"/>
  <c r="X30" i="97"/>
  <c r="U30" i="97"/>
  <c r="T30" i="97"/>
  <c r="S30" i="97"/>
  <c r="N30" i="97"/>
  <c r="M30" i="97"/>
  <c r="K30" i="97"/>
  <c r="J30" i="97"/>
  <c r="I30" i="97"/>
  <c r="H30" i="97"/>
  <c r="V30" i="97"/>
  <c r="R29" i="97"/>
  <c r="Q29" i="97" s="1"/>
  <c r="G29" i="97"/>
  <c r="F29" i="97" s="1"/>
  <c r="D29" i="97"/>
  <c r="R28" i="97"/>
  <c r="Q28" i="97" s="1"/>
  <c r="G28" i="97"/>
  <c r="F28" i="97" s="1"/>
  <c r="R27" i="97"/>
  <c r="Q27" i="97" s="1"/>
  <c r="G27" i="97"/>
  <c r="F27" i="97" s="1"/>
  <c r="R26" i="97"/>
  <c r="Q26" i="97" s="1"/>
  <c r="G26" i="97"/>
  <c r="F26" i="97" s="1"/>
  <c r="R25" i="97"/>
  <c r="Q25" i="97" s="1"/>
  <c r="G25" i="97"/>
  <c r="F25" i="97" s="1"/>
  <c r="R24" i="97"/>
  <c r="Q24" i="97" s="1"/>
  <c r="G24" i="97"/>
  <c r="F24" i="97" s="1"/>
  <c r="R23" i="97"/>
  <c r="Q23" i="97" s="1"/>
  <c r="G23" i="97"/>
  <c r="F23" i="97" s="1"/>
  <c r="R22" i="97"/>
  <c r="Q22" i="97" s="1"/>
  <c r="G22" i="97"/>
  <c r="F22" i="97" s="1"/>
  <c r="R21" i="97"/>
  <c r="Q21" i="97" s="1"/>
  <c r="G21" i="97"/>
  <c r="F21" i="97" s="1"/>
  <c r="R20" i="97"/>
  <c r="Q20" i="97" s="1"/>
  <c r="G20" i="97"/>
  <c r="F20" i="97" s="1"/>
  <c r="R19" i="97"/>
  <c r="Q19" i="97" s="1"/>
  <c r="G19" i="97"/>
  <c r="F19" i="97" s="1"/>
  <c r="R18" i="97"/>
  <c r="Q18" i="97" s="1"/>
  <c r="G18" i="97"/>
  <c r="F18" i="97" s="1"/>
  <c r="R17" i="97"/>
  <c r="Q17" i="97" s="1"/>
  <c r="G17" i="97"/>
  <c r="F17" i="97" s="1"/>
  <c r="R16" i="97"/>
  <c r="Q16" i="97" s="1"/>
  <c r="G16" i="97"/>
  <c r="F16" i="97" s="1"/>
  <c r="R15" i="97"/>
  <c r="Q15" i="97" s="1"/>
  <c r="G15" i="97"/>
  <c r="F15" i="97" s="1"/>
  <c r="R14" i="97"/>
  <c r="G14" i="97"/>
  <c r="F14" i="97" s="1"/>
  <c r="G32" i="88" l="1"/>
  <c r="G33" i="88" s="1"/>
  <c r="G37" i="88" s="1"/>
  <c r="D32" i="88"/>
  <c r="E14" i="88"/>
  <c r="E32" i="88" s="1"/>
  <c r="F32" i="88"/>
  <c r="Q32" i="88"/>
  <c r="E16" i="97"/>
  <c r="D16" i="97" s="1"/>
  <c r="E18" i="97"/>
  <c r="D18" i="97" s="1"/>
  <c r="E20" i="97"/>
  <c r="D20" i="97" s="1"/>
  <c r="E22" i="97"/>
  <c r="D22" i="97" s="1"/>
  <c r="E24" i="97"/>
  <c r="D24" i="97" s="1"/>
  <c r="E26" i="97"/>
  <c r="D26" i="97" s="1"/>
  <c r="E28" i="97"/>
  <c r="D28" i="97" s="1"/>
  <c r="R31" i="97"/>
  <c r="R35" i="97" s="1"/>
  <c r="F30" i="97"/>
  <c r="E15" i="97"/>
  <c r="D15" i="97" s="1"/>
  <c r="E17" i="97"/>
  <c r="D17" i="97" s="1"/>
  <c r="E19" i="97"/>
  <c r="D19" i="97" s="1"/>
  <c r="E21" i="97"/>
  <c r="D21" i="97" s="1"/>
  <c r="E23" i="97"/>
  <c r="D23" i="97" s="1"/>
  <c r="E25" i="97"/>
  <c r="D25" i="97" s="1"/>
  <c r="E27" i="97"/>
  <c r="D27" i="97" s="1"/>
  <c r="Q14" i="97"/>
  <c r="Q30" i="97" s="1"/>
  <c r="G30" i="97"/>
  <c r="G31" i="97" s="1"/>
  <c r="G35" i="97" s="1"/>
  <c r="R30" i="97"/>
  <c r="AA34" i="103"/>
  <c r="Z34" i="103"/>
  <c r="Y34" i="103"/>
  <c r="X34" i="103"/>
  <c r="W34" i="103"/>
  <c r="V34" i="103"/>
  <c r="U34" i="103"/>
  <c r="T34" i="103"/>
  <c r="S34" i="103"/>
  <c r="Q34" i="103"/>
  <c r="P34" i="103"/>
  <c r="O34" i="103"/>
  <c r="N34" i="103"/>
  <c r="M34" i="103"/>
  <c r="L34" i="103"/>
  <c r="K34" i="103"/>
  <c r="J34" i="103"/>
  <c r="I34" i="103"/>
  <c r="H34" i="103"/>
  <c r="F34" i="103"/>
  <c r="E34" i="103"/>
  <c r="D34" i="103"/>
  <c r="C34" i="103"/>
  <c r="Y29" i="103"/>
  <c r="X29" i="103"/>
  <c r="V29" i="103"/>
  <c r="U29" i="103"/>
  <c r="T29" i="103"/>
  <c r="S29" i="103"/>
  <c r="N29" i="103"/>
  <c r="M29" i="103"/>
  <c r="I29" i="103"/>
  <c r="H29" i="103"/>
  <c r="C29" i="103"/>
  <c r="R28" i="103"/>
  <c r="Q28" i="103" s="1"/>
  <c r="G28" i="103"/>
  <c r="F28" i="103" s="1"/>
  <c r="R27" i="103"/>
  <c r="Q27" i="103" s="1"/>
  <c r="G27" i="103"/>
  <c r="F27" i="103" s="1"/>
  <c r="R26" i="103"/>
  <c r="Q26" i="103" s="1"/>
  <c r="J29" i="103"/>
  <c r="G26" i="103"/>
  <c r="F26" i="103" s="1"/>
  <c r="R25" i="103"/>
  <c r="Q25" i="103" s="1"/>
  <c r="G25" i="103"/>
  <c r="F25" i="103" s="1"/>
  <c r="R24" i="103"/>
  <c r="Q24" i="103" s="1"/>
  <c r="G24" i="103"/>
  <c r="F24" i="103" s="1"/>
  <c r="R23" i="103"/>
  <c r="Q23" i="103" s="1"/>
  <c r="G23" i="103"/>
  <c r="F23" i="103" s="1"/>
  <c r="R22" i="103"/>
  <c r="Q22" i="103" s="1"/>
  <c r="G22" i="103"/>
  <c r="F22" i="103" s="1"/>
  <c r="R21" i="103"/>
  <c r="Q21" i="103" s="1"/>
  <c r="G21" i="103"/>
  <c r="F21" i="103" s="1"/>
  <c r="R20" i="103"/>
  <c r="Q20" i="103" s="1"/>
  <c r="G20" i="103"/>
  <c r="F20" i="103" s="1"/>
  <c r="R19" i="103"/>
  <c r="Q19" i="103" s="1"/>
  <c r="G19" i="103"/>
  <c r="F19" i="103" s="1"/>
  <c r="R18" i="103"/>
  <c r="Q18" i="103" s="1"/>
  <c r="G18" i="103"/>
  <c r="F18" i="103" s="1"/>
  <c r="R17" i="103"/>
  <c r="Q17" i="103" s="1"/>
  <c r="G17" i="103"/>
  <c r="F17" i="103" s="1"/>
  <c r="R16" i="103"/>
  <c r="Q16" i="103" s="1"/>
  <c r="G16" i="103"/>
  <c r="F16" i="103" s="1"/>
  <c r="R15" i="103"/>
  <c r="Q15" i="103" s="1"/>
  <c r="G15" i="103"/>
  <c r="F15" i="103" s="1"/>
  <c r="R14" i="103"/>
  <c r="K29" i="103"/>
  <c r="G14" i="103"/>
  <c r="H26" i="75"/>
  <c r="G26" i="75" s="1"/>
  <c r="F26" i="75" s="1"/>
  <c r="G24" i="75"/>
  <c r="F24" i="75" s="1"/>
  <c r="G25" i="75"/>
  <c r="F25" i="75" s="1"/>
  <c r="R25" i="75"/>
  <c r="Q25" i="75" s="1"/>
  <c r="R24" i="75"/>
  <c r="Q24" i="75" s="1"/>
  <c r="H23" i="75"/>
  <c r="G23" i="75" s="1"/>
  <c r="F23" i="75" s="1"/>
  <c r="S21" i="75"/>
  <c r="G19" i="75"/>
  <c r="F19" i="75" s="1"/>
  <c r="R19" i="75"/>
  <c r="Q19" i="75" s="1"/>
  <c r="G20" i="75"/>
  <c r="F20" i="75" s="1"/>
  <c r="R16" i="75"/>
  <c r="Q16" i="75" s="1"/>
  <c r="G16" i="75"/>
  <c r="F16" i="75" s="1"/>
  <c r="AA36" i="75"/>
  <c r="Z36" i="75"/>
  <c r="Y36" i="75"/>
  <c r="X36" i="75"/>
  <c r="W36" i="75"/>
  <c r="V36" i="75"/>
  <c r="U36" i="75"/>
  <c r="T36" i="75"/>
  <c r="S36" i="75"/>
  <c r="Q36" i="75"/>
  <c r="P36" i="75"/>
  <c r="O36" i="75"/>
  <c r="N36" i="75"/>
  <c r="M36" i="75"/>
  <c r="L36" i="75"/>
  <c r="K36" i="75"/>
  <c r="J36" i="75"/>
  <c r="I36" i="75"/>
  <c r="H36" i="75"/>
  <c r="F36" i="75"/>
  <c r="E36" i="75"/>
  <c r="D36" i="75"/>
  <c r="C36" i="75"/>
  <c r="Y31" i="75"/>
  <c r="X31" i="75"/>
  <c r="V31" i="75"/>
  <c r="T31" i="75"/>
  <c r="S31" i="75"/>
  <c r="N31" i="75"/>
  <c r="M31" i="75"/>
  <c r="K31" i="75"/>
  <c r="I31" i="75"/>
  <c r="C31" i="75"/>
  <c r="R30" i="75"/>
  <c r="Q30" i="75" s="1"/>
  <c r="G30" i="75"/>
  <c r="F30" i="75" s="1"/>
  <c r="R29" i="75"/>
  <c r="Q29" i="75" s="1"/>
  <c r="G29" i="75"/>
  <c r="F29" i="75" s="1"/>
  <c r="R28" i="75"/>
  <c r="Q28" i="75" s="1"/>
  <c r="G28" i="75"/>
  <c r="F28" i="75" s="1"/>
  <c r="U31" i="75"/>
  <c r="R27" i="75"/>
  <c r="Q27" i="75" s="1"/>
  <c r="J31" i="75"/>
  <c r="G27" i="75"/>
  <c r="F27" i="75" s="1"/>
  <c r="R26" i="75"/>
  <c r="Q26" i="75" s="1"/>
  <c r="R23" i="75"/>
  <c r="Q23" i="75" s="1"/>
  <c r="R22" i="75"/>
  <c r="Q22" i="75" s="1"/>
  <c r="G22" i="75"/>
  <c r="F22" i="75" s="1"/>
  <c r="R21" i="75"/>
  <c r="Q21" i="75" s="1"/>
  <c r="G21" i="75"/>
  <c r="F21" i="75" s="1"/>
  <c r="R20" i="75"/>
  <c r="Q20" i="75" s="1"/>
  <c r="R18" i="75"/>
  <c r="Q18" i="75" s="1"/>
  <c r="G18" i="75"/>
  <c r="F18" i="75" s="1"/>
  <c r="R17" i="75"/>
  <c r="Q17" i="75" s="1"/>
  <c r="G17" i="75"/>
  <c r="F17" i="75" s="1"/>
  <c r="R15" i="75"/>
  <c r="Q15" i="75" s="1"/>
  <c r="G15" i="75"/>
  <c r="F15" i="75" s="1"/>
  <c r="R14" i="75"/>
  <c r="Q14" i="75" s="1"/>
  <c r="G14" i="75"/>
  <c r="F14" i="75" s="1"/>
  <c r="V31" i="87"/>
  <c r="U31" i="87"/>
  <c r="V26" i="87"/>
  <c r="K26" i="87"/>
  <c r="F14" i="103" l="1"/>
  <c r="G29" i="103"/>
  <c r="E14" i="97"/>
  <c r="R29" i="103"/>
  <c r="E27" i="103"/>
  <c r="D27" i="103" s="1"/>
  <c r="E15" i="103"/>
  <c r="D15" i="103" s="1"/>
  <c r="E19" i="103"/>
  <c r="D19" i="103" s="1"/>
  <c r="E23" i="103"/>
  <c r="D23" i="103" s="1"/>
  <c r="E18" i="103"/>
  <c r="D18" i="103" s="1"/>
  <c r="E22" i="103"/>
  <c r="D22" i="103" s="1"/>
  <c r="E25" i="103"/>
  <c r="D25" i="103" s="1"/>
  <c r="G30" i="103"/>
  <c r="G34" i="103" s="1"/>
  <c r="E16" i="103"/>
  <c r="D16" i="103" s="1"/>
  <c r="E20" i="103"/>
  <c r="D20" i="103" s="1"/>
  <c r="E24" i="103"/>
  <c r="D24" i="103" s="1"/>
  <c r="H31" i="75"/>
  <c r="E24" i="75"/>
  <c r="E17" i="103"/>
  <c r="D17" i="103" s="1"/>
  <c r="E21" i="103"/>
  <c r="D21" i="103" s="1"/>
  <c r="E28" i="103"/>
  <c r="D28" i="103" s="1"/>
  <c r="E26" i="103"/>
  <c r="D26" i="103" s="1"/>
  <c r="R30" i="103"/>
  <c r="R34" i="103" s="1"/>
  <c r="F29" i="103"/>
  <c r="Q14" i="103"/>
  <c r="Q29" i="103" s="1"/>
  <c r="E25" i="75"/>
  <c r="E19" i="75"/>
  <c r="E16" i="75"/>
  <c r="E17" i="75"/>
  <c r="E20" i="75"/>
  <c r="E30" i="75"/>
  <c r="D30" i="75" s="1"/>
  <c r="E15" i="75"/>
  <c r="E23" i="75"/>
  <c r="E29" i="75"/>
  <c r="D29" i="75" s="1"/>
  <c r="E27" i="75"/>
  <c r="D27" i="75" s="1"/>
  <c r="E22" i="75"/>
  <c r="E26" i="75"/>
  <c r="E28" i="75"/>
  <c r="D28" i="75" s="1"/>
  <c r="E18" i="75"/>
  <c r="F31" i="75"/>
  <c r="E14" i="75"/>
  <c r="Q31" i="75"/>
  <c r="E21" i="75"/>
  <c r="G31" i="75"/>
  <c r="G32" i="75" s="1"/>
  <c r="G36" i="75" s="1"/>
  <c r="R31" i="75"/>
  <c r="R32" i="75"/>
  <c r="R36" i="75" s="1"/>
  <c r="V23" i="87"/>
  <c r="K23" i="87"/>
  <c r="K32" i="87" s="1"/>
  <c r="U23" i="87"/>
  <c r="U32" i="87" s="1"/>
  <c r="J23" i="87"/>
  <c r="J32" i="87" s="1"/>
  <c r="H21" i="87"/>
  <c r="H19" i="87"/>
  <c r="AA37" i="87"/>
  <c r="Z37" i="87"/>
  <c r="Y37" i="87"/>
  <c r="X37" i="87"/>
  <c r="W37" i="87"/>
  <c r="V37" i="87"/>
  <c r="U37" i="87"/>
  <c r="T37" i="87"/>
  <c r="S37" i="87"/>
  <c r="Q37" i="87"/>
  <c r="P37" i="87"/>
  <c r="O37" i="87"/>
  <c r="N37" i="87"/>
  <c r="M37" i="87"/>
  <c r="L37" i="87"/>
  <c r="K37" i="87"/>
  <c r="J37" i="87"/>
  <c r="I37" i="87"/>
  <c r="H37" i="87"/>
  <c r="F37" i="87"/>
  <c r="E37" i="87"/>
  <c r="D37" i="87"/>
  <c r="C37" i="87"/>
  <c r="Y32" i="87"/>
  <c r="X32" i="87"/>
  <c r="V32" i="87"/>
  <c r="T32" i="87"/>
  <c r="S32" i="87"/>
  <c r="N32" i="87"/>
  <c r="M32" i="87"/>
  <c r="I32" i="87"/>
  <c r="C32" i="87"/>
  <c r="R31" i="87"/>
  <c r="Q31" i="87" s="1"/>
  <c r="G31" i="87"/>
  <c r="F31" i="87" s="1"/>
  <c r="R30" i="87"/>
  <c r="Q30" i="87" s="1"/>
  <c r="G30" i="87"/>
  <c r="F30" i="87" s="1"/>
  <c r="R29" i="87"/>
  <c r="Q29" i="87" s="1"/>
  <c r="G29" i="87"/>
  <c r="F29" i="87" s="1"/>
  <c r="R28" i="87"/>
  <c r="Q28" i="87" s="1"/>
  <c r="G28" i="87"/>
  <c r="F28" i="87" s="1"/>
  <c r="R27" i="87"/>
  <c r="Q27" i="87" s="1"/>
  <c r="G27" i="87"/>
  <c r="F27" i="87" s="1"/>
  <c r="R26" i="87"/>
  <c r="Q26" i="87" s="1"/>
  <c r="G26" i="87"/>
  <c r="F26" i="87" s="1"/>
  <c r="R25" i="87"/>
  <c r="Q25" i="87" s="1"/>
  <c r="G25" i="87"/>
  <c r="F25" i="87" s="1"/>
  <c r="R24" i="87"/>
  <c r="Q24" i="87" s="1"/>
  <c r="G24" i="87"/>
  <c r="F24" i="87" s="1"/>
  <c r="R22" i="87"/>
  <c r="Q22" i="87" s="1"/>
  <c r="G22" i="87"/>
  <c r="F22" i="87" s="1"/>
  <c r="R21" i="87"/>
  <c r="Q21" i="87" s="1"/>
  <c r="G21" i="87"/>
  <c r="F21" i="87" s="1"/>
  <c r="R20" i="87"/>
  <c r="Q20" i="87" s="1"/>
  <c r="G20" i="87"/>
  <c r="F20" i="87" s="1"/>
  <c r="R19" i="87"/>
  <c r="Q19" i="87" s="1"/>
  <c r="H32" i="87"/>
  <c r="G19" i="87"/>
  <c r="F19" i="87" s="1"/>
  <c r="R18" i="87"/>
  <c r="Q18" i="87" s="1"/>
  <c r="G18" i="87"/>
  <c r="F18" i="87" s="1"/>
  <c r="R17" i="87"/>
  <c r="Q17" i="87" s="1"/>
  <c r="G17" i="87"/>
  <c r="F17" i="87" s="1"/>
  <c r="R16" i="87"/>
  <c r="Q16" i="87" s="1"/>
  <c r="G16" i="87"/>
  <c r="F16" i="87" s="1"/>
  <c r="R15" i="87"/>
  <c r="Q15" i="87" s="1"/>
  <c r="G15" i="87"/>
  <c r="F15" i="87" s="1"/>
  <c r="R14" i="87"/>
  <c r="G14" i="87"/>
  <c r="G28" i="96"/>
  <c r="F28" i="96" s="1"/>
  <c r="G27" i="96"/>
  <c r="F27" i="96" s="1"/>
  <c r="E27" i="96" s="1"/>
  <c r="D27" i="96" s="1"/>
  <c r="R28" i="96"/>
  <c r="Q28" i="96" s="1"/>
  <c r="V29" i="96"/>
  <c r="R24" i="96"/>
  <c r="Q24" i="96" s="1"/>
  <c r="R25" i="96"/>
  <c r="Q25" i="96" s="1"/>
  <c r="G23" i="96"/>
  <c r="F23" i="96" s="1"/>
  <c r="G24" i="96"/>
  <c r="F24" i="96" s="1"/>
  <c r="G25" i="96"/>
  <c r="F25" i="96" s="1"/>
  <c r="Q14" i="96"/>
  <c r="R15" i="96"/>
  <c r="Q15" i="96" s="1"/>
  <c r="R16" i="96"/>
  <c r="Q16" i="96" s="1"/>
  <c r="R17" i="96"/>
  <c r="Q17" i="96" s="1"/>
  <c r="R18" i="96"/>
  <c r="Q18" i="96" s="1"/>
  <c r="R19" i="96"/>
  <c r="Q19" i="96" s="1"/>
  <c r="R20" i="96"/>
  <c r="Q20" i="96" s="1"/>
  <c r="R21" i="96"/>
  <c r="Q21" i="96" s="1"/>
  <c r="R22" i="96"/>
  <c r="Q22" i="96" s="1"/>
  <c r="R23" i="96"/>
  <c r="Q23" i="96" s="1"/>
  <c r="R26" i="96"/>
  <c r="Q26" i="96" s="1"/>
  <c r="R27" i="96"/>
  <c r="Q27" i="96" s="1"/>
  <c r="R29" i="96"/>
  <c r="Q29" i="96" s="1"/>
  <c r="R14" i="96"/>
  <c r="G15" i="96"/>
  <c r="F15" i="96" s="1"/>
  <c r="G16" i="96"/>
  <c r="F16" i="96" s="1"/>
  <c r="G17" i="96"/>
  <c r="F17" i="96" s="1"/>
  <c r="G18" i="96"/>
  <c r="F18" i="96" s="1"/>
  <c r="G19" i="96"/>
  <c r="F19" i="96" s="1"/>
  <c r="G20" i="96"/>
  <c r="F20" i="96" s="1"/>
  <c r="G21" i="96"/>
  <c r="F21" i="96" s="1"/>
  <c r="G22" i="96"/>
  <c r="F22" i="96" s="1"/>
  <c r="G26" i="96"/>
  <c r="F26" i="96" s="1"/>
  <c r="G29" i="96"/>
  <c r="F29" i="96" s="1"/>
  <c r="G14" i="96"/>
  <c r="F14" i="96" s="1"/>
  <c r="AA35" i="96"/>
  <c r="Z35" i="96"/>
  <c r="Y35" i="96"/>
  <c r="X35" i="96"/>
  <c r="W35" i="96"/>
  <c r="V35" i="96"/>
  <c r="U35" i="96"/>
  <c r="T35" i="96"/>
  <c r="S35" i="96"/>
  <c r="Q35" i="96"/>
  <c r="P35" i="96"/>
  <c r="O35" i="96"/>
  <c r="N35" i="96"/>
  <c r="M35" i="96"/>
  <c r="L35" i="96"/>
  <c r="K35" i="96"/>
  <c r="J35" i="96"/>
  <c r="I35" i="96"/>
  <c r="H35" i="96"/>
  <c r="F35" i="96"/>
  <c r="E35" i="96"/>
  <c r="D35" i="96"/>
  <c r="C35" i="96"/>
  <c r="Y30" i="96"/>
  <c r="X30" i="96"/>
  <c r="W30" i="96"/>
  <c r="V30" i="96"/>
  <c r="U30" i="96"/>
  <c r="T30" i="96"/>
  <c r="S30" i="96"/>
  <c r="N30" i="96"/>
  <c r="M30" i="96"/>
  <c r="I30" i="96"/>
  <c r="H30" i="96"/>
  <c r="C30" i="96"/>
  <c r="K30" i="96"/>
  <c r="R23" i="102"/>
  <c r="Q23" i="102" s="1"/>
  <c r="R24" i="102"/>
  <c r="Q24" i="102" s="1"/>
  <c r="R25" i="102"/>
  <c r="Q25" i="102" s="1"/>
  <c r="F24" i="102"/>
  <c r="G25" i="102"/>
  <c r="G23" i="102"/>
  <c r="F23" i="102" s="1"/>
  <c r="G24" i="102"/>
  <c r="R28" i="102"/>
  <c r="Q28" i="102" s="1"/>
  <c r="G28" i="102"/>
  <c r="F28" i="102" s="1"/>
  <c r="K27" i="102"/>
  <c r="J27" i="102"/>
  <c r="J31" i="102" s="1"/>
  <c r="G21" i="102"/>
  <c r="F21" i="102" s="1"/>
  <c r="G22" i="102"/>
  <c r="F22" i="102" s="1"/>
  <c r="G26" i="102"/>
  <c r="F26" i="102" s="1"/>
  <c r="R21" i="102"/>
  <c r="Q21" i="102" s="1"/>
  <c r="R22" i="102"/>
  <c r="Q22" i="102" s="1"/>
  <c r="R26" i="102"/>
  <c r="Q26" i="102" s="1"/>
  <c r="K14" i="102"/>
  <c r="R16" i="102"/>
  <c r="Q16" i="102" s="1"/>
  <c r="R17" i="102"/>
  <c r="Q17" i="102" s="1"/>
  <c r="R18" i="102"/>
  <c r="Q18" i="102" s="1"/>
  <c r="G16" i="102"/>
  <c r="G17" i="102"/>
  <c r="F17" i="102" s="1"/>
  <c r="G18" i="102"/>
  <c r="F18" i="102" s="1"/>
  <c r="G19" i="102"/>
  <c r="F19" i="102" s="1"/>
  <c r="F16" i="102"/>
  <c r="AA36" i="102"/>
  <c r="Z36" i="102"/>
  <c r="Y36" i="102"/>
  <c r="X36" i="102"/>
  <c r="W36" i="102"/>
  <c r="V36" i="102"/>
  <c r="U36" i="102"/>
  <c r="T36" i="102"/>
  <c r="S36" i="102"/>
  <c r="Q36" i="102"/>
  <c r="P36" i="102"/>
  <c r="O36" i="102"/>
  <c r="N36" i="102"/>
  <c r="M36" i="102"/>
  <c r="L36" i="102"/>
  <c r="K36" i="102"/>
  <c r="J36" i="102"/>
  <c r="I36" i="102"/>
  <c r="H36" i="102"/>
  <c r="F36" i="102"/>
  <c r="E36" i="102"/>
  <c r="D36" i="102"/>
  <c r="C36" i="102"/>
  <c r="Y31" i="102"/>
  <c r="X31" i="102"/>
  <c r="W31" i="102"/>
  <c r="V31" i="102"/>
  <c r="U31" i="102"/>
  <c r="T31" i="102"/>
  <c r="S31" i="102"/>
  <c r="N31" i="102"/>
  <c r="M31" i="102"/>
  <c r="K31" i="102"/>
  <c r="I31" i="102"/>
  <c r="H31" i="102"/>
  <c r="C31" i="102"/>
  <c r="R30" i="102"/>
  <c r="Q30" i="102" s="1"/>
  <c r="G30" i="102"/>
  <c r="F30" i="102" s="1"/>
  <c r="R29" i="102"/>
  <c r="Q29" i="102" s="1"/>
  <c r="G29" i="102"/>
  <c r="F29" i="102" s="1"/>
  <c r="R27" i="102"/>
  <c r="Q27" i="102" s="1"/>
  <c r="R20" i="102"/>
  <c r="Q20" i="102" s="1"/>
  <c r="G20" i="102"/>
  <c r="F20" i="102" s="1"/>
  <c r="R19" i="102"/>
  <c r="Q19" i="102" s="1"/>
  <c r="R15" i="102"/>
  <c r="Q15" i="102" s="1"/>
  <c r="G15" i="102"/>
  <c r="F15" i="102" s="1"/>
  <c r="R14" i="102"/>
  <c r="Q14" i="102" s="1"/>
  <c r="G14" i="102"/>
  <c r="E24" i="102" l="1"/>
  <c r="D24" i="102" s="1"/>
  <c r="E23" i="102"/>
  <c r="D23" i="102" s="1"/>
  <c r="R30" i="96"/>
  <c r="E30" i="97"/>
  <c r="D14" i="97"/>
  <c r="D30" i="97" s="1"/>
  <c r="R31" i="102"/>
  <c r="G30" i="96"/>
  <c r="F14" i="87"/>
  <c r="E14" i="87" s="1"/>
  <c r="G31" i="102"/>
  <c r="G32" i="102" s="1"/>
  <c r="R31" i="96"/>
  <c r="R35" i="96" s="1"/>
  <c r="E14" i="96"/>
  <c r="D14" i="96" s="1"/>
  <c r="E28" i="96"/>
  <c r="D28" i="96" s="1"/>
  <c r="Q14" i="87"/>
  <c r="E14" i="103"/>
  <c r="E31" i="75"/>
  <c r="D31" i="75"/>
  <c r="G23" i="87"/>
  <c r="F23" i="87" s="1"/>
  <c r="R23" i="87"/>
  <c r="Q23" i="87" s="1"/>
  <c r="E23" i="87" s="1"/>
  <c r="D23" i="87" s="1"/>
  <c r="R33" i="87"/>
  <c r="R37" i="87" s="1"/>
  <c r="E20" i="87"/>
  <c r="E26" i="87"/>
  <c r="D26" i="87" s="1"/>
  <c r="E15" i="87"/>
  <c r="E25" i="87"/>
  <c r="D25" i="87" s="1"/>
  <c r="E31" i="87"/>
  <c r="D31" i="87" s="1"/>
  <c r="E21" i="87"/>
  <c r="E29" i="87"/>
  <c r="D29" i="87" s="1"/>
  <c r="E18" i="87"/>
  <c r="E22" i="87"/>
  <c r="E27" i="87"/>
  <c r="D27" i="87" s="1"/>
  <c r="E17" i="87"/>
  <c r="E16" i="87"/>
  <c r="E19" i="87"/>
  <c r="E24" i="87"/>
  <c r="D24" i="87" s="1"/>
  <c r="E28" i="87"/>
  <c r="D28" i="87" s="1"/>
  <c r="E30" i="87"/>
  <c r="D30" i="87" s="1"/>
  <c r="G31" i="96"/>
  <c r="G35" i="96" s="1"/>
  <c r="E25" i="96"/>
  <c r="D25" i="96" s="1"/>
  <c r="E18" i="96"/>
  <c r="D18" i="96" s="1"/>
  <c r="E24" i="96"/>
  <c r="D24" i="96" s="1"/>
  <c r="E17" i="96"/>
  <c r="D17" i="96" s="1"/>
  <c r="E21" i="96"/>
  <c r="E20" i="96"/>
  <c r="D20" i="96" s="1"/>
  <c r="E16" i="96"/>
  <c r="D16" i="96" s="1"/>
  <c r="E19" i="96"/>
  <c r="D19" i="96" s="1"/>
  <c r="E23" i="96"/>
  <c r="D23" i="96" s="1"/>
  <c r="E22" i="96"/>
  <c r="D22" i="96" s="1"/>
  <c r="E26" i="96"/>
  <c r="D26" i="96" s="1"/>
  <c r="E15" i="96"/>
  <c r="D15" i="96" s="1"/>
  <c r="D21" i="96"/>
  <c r="F30" i="96"/>
  <c r="D29" i="96"/>
  <c r="J30" i="96"/>
  <c r="Q30" i="96"/>
  <c r="F25" i="102"/>
  <c r="E25" i="102"/>
  <c r="D25" i="102" s="1"/>
  <c r="E26" i="102"/>
  <c r="D26" i="102" s="1"/>
  <c r="R32" i="102"/>
  <c r="G27" i="102"/>
  <c r="F27" i="102" s="1"/>
  <c r="E27" i="102" s="1"/>
  <c r="D27" i="102" s="1"/>
  <c r="E22" i="102"/>
  <c r="D22" i="102" s="1"/>
  <c r="E28" i="102"/>
  <c r="D28" i="102" s="1"/>
  <c r="E21" i="102"/>
  <c r="D21" i="102" s="1"/>
  <c r="E16" i="102"/>
  <c r="D16" i="102" s="1"/>
  <c r="E18" i="102"/>
  <c r="D18" i="102" s="1"/>
  <c r="E17" i="102"/>
  <c r="D17" i="102" s="1"/>
  <c r="E30" i="102"/>
  <c r="D30" i="102" s="1"/>
  <c r="E20" i="102"/>
  <c r="D20" i="102" s="1"/>
  <c r="G36" i="102"/>
  <c r="Q31" i="102"/>
  <c r="E15" i="102"/>
  <c r="D15" i="102" s="1"/>
  <c r="E19" i="102"/>
  <c r="D19" i="102" s="1"/>
  <c r="E29" i="102"/>
  <c r="D29" i="102" s="1"/>
  <c r="F14" i="102"/>
  <c r="R36" i="102"/>
  <c r="V27" i="107"/>
  <c r="V29" i="107" s="1"/>
  <c r="U27" i="107"/>
  <c r="U29" i="107" s="1"/>
  <c r="K26" i="107"/>
  <c r="K29" i="107" s="1"/>
  <c r="J26" i="107"/>
  <c r="G26" i="107" s="1"/>
  <c r="F26" i="107" s="1"/>
  <c r="R24" i="107"/>
  <c r="Q24" i="107" s="1"/>
  <c r="G24" i="107"/>
  <c r="F24" i="107" s="1"/>
  <c r="G22" i="107"/>
  <c r="F22" i="107" s="1"/>
  <c r="G23" i="107"/>
  <c r="F23" i="107" s="1"/>
  <c r="R22" i="107"/>
  <c r="Q22" i="107" s="1"/>
  <c r="R23" i="107"/>
  <c r="Q23" i="107" s="1"/>
  <c r="R19" i="107"/>
  <c r="Q19" i="107" s="1"/>
  <c r="R20" i="107"/>
  <c r="Q20" i="107" s="1"/>
  <c r="R21" i="107"/>
  <c r="Q21" i="107" s="1"/>
  <c r="G20" i="107"/>
  <c r="F20" i="107" s="1"/>
  <c r="G21" i="107"/>
  <c r="F21" i="107" s="1"/>
  <c r="G19" i="107"/>
  <c r="F19" i="107" s="1"/>
  <c r="AA34" i="107"/>
  <c r="Z34" i="107"/>
  <c r="Y34" i="107"/>
  <c r="X34" i="107"/>
  <c r="W34" i="107"/>
  <c r="V34" i="107"/>
  <c r="U34" i="107"/>
  <c r="T34" i="107"/>
  <c r="S34" i="107"/>
  <c r="Q34" i="107"/>
  <c r="P34" i="107"/>
  <c r="O34" i="107"/>
  <c r="N34" i="107"/>
  <c r="M34" i="107"/>
  <c r="L34" i="107"/>
  <c r="K34" i="107"/>
  <c r="J34" i="107"/>
  <c r="I34" i="107"/>
  <c r="H34" i="107"/>
  <c r="F34" i="107"/>
  <c r="E34" i="107"/>
  <c r="D34" i="107"/>
  <c r="C34" i="107"/>
  <c r="Y29" i="107"/>
  <c r="X29" i="107"/>
  <c r="W29" i="107"/>
  <c r="T29" i="107"/>
  <c r="S29" i="107"/>
  <c r="N29" i="107"/>
  <c r="M29" i="107"/>
  <c r="I29" i="107"/>
  <c r="H29" i="107"/>
  <c r="C29" i="107"/>
  <c r="R28" i="107"/>
  <c r="Q28" i="107"/>
  <c r="G28" i="107"/>
  <c r="F28" i="107" s="1"/>
  <c r="G27" i="107"/>
  <c r="F27" i="107" s="1"/>
  <c r="R26" i="107"/>
  <c r="Q26" i="107" s="1"/>
  <c r="R25" i="107"/>
  <c r="Q25" i="107" s="1"/>
  <c r="G25" i="107"/>
  <c r="F25" i="107" s="1"/>
  <c r="R18" i="107"/>
  <c r="Q18" i="107" s="1"/>
  <c r="G18" i="107"/>
  <c r="F18" i="107" s="1"/>
  <c r="R17" i="107"/>
  <c r="Q17" i="107" s="1"/>
  <c r="G17" i="107"/>
  <c r="F17" i="107" s="1"/>
  <c r="R16" i="107"/>
  <c r="Q16" i="107" s="1"/>
  <c r="G16" i="107"/>
  <c r="F16" i="107" s="1"/>
  <c r="R15" i="107"/>
  <c r="Q15" i="107" s="1"/>
  <c r="G15" i="107"/>
  <c r="F15" i="107" s="1"/>
  <c r="R14" i="107"/>
  <c r="G14" i="107"/>
  <c r="F32" i="87" l="1"/>
  <c r="R27" i="107"/>
  <c r="R29" i="107"/>
  <c r="Q32" i="87"/>
  <c r="G32" i="87"/>
  <c r="G33" i="87" s="1"/>
  <c r="G37" i="87" s="1"/>
  <c r="R30" i="107"/>
  <c r="R34" i="107" s="1"/>
  <c r="J29" i="107"/>
  <c r="R32" i="87"/>
  <c r="D14" i="103"/>
  <c r="D29" i="103" s="1"/>
  <c r="E29" i="103"/>
  <c r="D32" i="87"/>
  <c r="E32" i="87"/>
  <c r="D30" i="96"/>
  <c r="E30" i="96"/>
  <c r="E14" i="102"/>
  <c r="F31" i="102"/>
  <c r="E22" i="107"/>
  <c r="D22" i="107" s="1"/>
  <c r="Q27" i="107"/>
  <c r="E24" i="107"/>
  <c r="D24" i="107" s="1"/>
  <c r="E23" i="107"/>
  <c r="D23" i="107" s="1"/>
  <c r="G29" i="107"/>
  <c r="G30" i="107" s="1"/>
  <c r="G34" i="107" s="1"/>
  <c r="E21" i="107"/>
  <c r="D21" i="107" s="1"/>
  <c r="E20" i="107"/>
  <c r="D20" i="107" s="1"/>
  <c r="E25" i="107"/>
  <c r="D25" i="107" s="1"/>
  <c r="E28" i="107"/>
  <c r="D28" i="107" s="1"/>
  <c r="E19" i="107"/>
  <c r="D19" i="107" s="1"/>
  <c r="E15" i="107"/>
  <c r="D15" i="107" s="1"/>
  <c r="E17" i="107"/>
  <c r="D17" i="107" s="1"/>
  <c r="Q14" i="107"/>
  <c r="Q29" i="107" s="1"/>
  <c r="E16" i="107"/>
  <c r="D16" i="107" s="1"/>
  <c r="E18" i="107"/>
  <c r="D18" i="107" s="1"/>
  <c r="E26" i="107"/>
  <c r="D26" i="107" s="1"/>
  <c r="F14" i="107"/>
  <c r="F29" i="107" s="1"/>
  <c r="E27" i="107"/>
  <c r="D27" i="107" s="1"/>
  <c r="E31" i="102" l="1"/>
  <c r="D14" i="102"/>
  <c r="D31" i="102" s="1"/>
  <c r="E14" i="107"/>
  <c r="D14" i="107" s="1"/>
  <c r="D29" i="107" s="1"/>
  <c r="R32" i="89"/>
  <c r="Q32" i="89" s="1"/>
  <c r="R33" i="89"/>
  <c r="Q33" i="89" s="1"/>
  <c r="G32" i="89"/>
  <c r="F32" i="89" s="1"/>
  <c r="G33" i="89"/>
  <c r="F33" i="89"/>
  <c r="G29" i="89"/>
  <c r="F29" i="89" s="1"/>
  <c r="G30" i="89"/>
  <c r="F30" i="89" s="1"/>
  <c r="G31" i="89"/>
  <c r="F31" i="89" s="1"/>
  <c r="R30" i="89"/>
  <c r="Q30" i="89" s="1"/>
  <c r="R31" i="89"/>
  <c r="Q31" i="89" s="1"/>
  <c r="R25" i="89"/>
  <c r="Q25" i="89" s="1"/>
  <c r="R26" i="89"/>
  <c r="Q26" i="89" s="1"/>
  <c r="R27" i="89"/>
  <c r="Q27" i="89" s="1"/>
  <c r="R28" i="89"/>
  <c r="Q28" i="89" s="1"/>
  <c r="R29" i="89"/>
  <c r="Q29" i="89" s="1"/>
  <c r="G25" i="89"/>
  <c r="F25" i="89" s="1"/>
  <c r="G26" i="89"/>
  <c r="F26" i="89" s="1"/>
  <c r="G27" i="89"/>
  <c r="F27" i="89" s="1"/>
  <c r="G28" i="89"/>
  <c r="F28" i="89" s="1"/>
  <c r="H19" i="89"/>
  <c r="H34" i="89" s="1"/>
  <c r="R19" i="89"/>
  <c r="R20" i="89"/>
  <c r="R21" i="89"/>
  <c r="Q21" i="89" s="1"/>
  <c r="R22" i="89"/>
  <c r="Q22" i="89" s="1"/>
  <c r="Q19" i="89"/>
  <c r="G18" i="89"/>
  <c r="F18" i="89" s="1"/>
  <c r="G20" i="89"/>
  <c r="F20" i="89" s="1"/>
  <c r="G21" i="89"/>
  <c r="F21" i="89" s="1"/>
  <c r="G22" i="89"/>
  <c r="F22" i="89" s="1"/>
  <c r="AA39" i="89"/>
  <c r="Z39" i="89"/>
  <c r="Y39" i="89"/>
  <c r="X39" i="89"/>
  <c r="W39" i="89"/>
  <c r="V39" i="89"/>
  <c r="U39" i="89"/>
  <c r="T39" i="89"/>
  <c r="S39" i="89"/>
  <c r="Q39" i="89"/>
  <c r="P39" i="89"/>
  <c r="O39" i="89"/>
  <c r="N39" i="89"/>
  <c r="M39" i="89"/>
  <c r="L39" i="89"/>
  <c r="K39" i="89"/>
  <c r="J39" i="89"/>
  <c r="I39" i="89"/>
  <c r="H39" i="89"/>
  <c r="F39" i="89"/>
  <c r="E39" i="89"/>
  <c r="D39" i="89"/>
  <c r="C39" i="89"/>
  <c r="Y34" i="89"/>
  <c r="X34" i="89"/>
  <c r="V34" i="89"/>
  <c r="U34" i="89"/>
  <c r="T34" i="89"/>
  <c r="S34" i="89"/>
  <c r="N34" i="89"/>
  <c r="M34" i="89"/>
  <c r="K34" i="89"/>
  <c r="J34" i="89"/>
  <c r="I34" i="89"/>
  <c r="C34" i="89"/>
  <c r="R24" i="89"/>
  <c r="Q24" i="89" s="1"/>
  <c r="G24" i="89"/>
  <c r="F24" i="89" s="1"/>
  <c r="R23" i="89"/>
  <c r="Q23" i="89" s="1"/>
  <c r="G23" i="89"/>
  <c r="F23" i="89" s="1"/>
  <c r="R18" i="89"/>
  <c r="Q18" i="89" s="1"/>
  <c r="R17" i="89"/>
  <c r="Q17" i="89" s="1"/>
  <c r="G17" i="89"/>
  <c r="F17" i="89" s="1"/>
  <c r="R16" i="89"/>
  <c r="Q16" i="89" s="1"/>
  <c r="G16" i="89"/>
  <c r="F16" i="89" s="1"/>
  <c r="R15" i="89"/>
  <c r="Q15" i="89" s="1"/>
  <c r="G15" i="89"/>
  <c r="F15" i="89" s="1"/>
  <c r="R14" i="89"/>
  <c r="G14" i="89"/>
  <c r="R26" i="98"/>
  <c r="Q26" i="98" s="1"/>
  <c r="G26" i="98"/>
  <c r="F26" i="98" s="1"/>
  <c r="R25" i="98"/>
  <c r="Q25" i="98" s="1"/>
  <c r="G25" i="98"/>
  <c r="F25" i="98" s="1"/>
  <c r="G19" i="89" l="1"/>
  <c r="F19" i="89" s="1"/>
  <c r="R34" i="89"/>
  <c r="R35" i="89"/>
  <c r="R39" i="89" s="1"/>
  <c r="Q20" i="89"/>
  <c r="E20" i="89" s="1"/>
  <c r="E30" i="89"/>
  <c r="D30" i="89" s="1"/>
  <c r="E29" i="107"/>
  <c r="E32" i="89"/>
  <c r="D32" i="89" s="1"/>
  <c r="E33" i="89"/>
  <c r="D33" i="89" s="1"/>
  <c r="E19" i="89"/>
  <c r="E31" i="89"/>
  <c r="D31" i="89" s="1"/>
  <c r="E25" i="89"/>
  <c r="D25" i="89" s="1"/>
  <c r="E27" i="89"/>
  <c r="D27" i="89" s="1"/>
  <c r="E26" i="89"/>
  <c r="D26" i="89" s="1"/>
  <c r="E28" i="89"/>
  <c r="D28" i="89" s="1"/>
  <c r="E15" i="89"/>
  <c r="E21" i="89"/>
  <c r="E22" i="89"/>
  <c r="E29" i="89"/>
  <c r="D29" i="89" s="1"/>
  <c r="G34" i="89"/>
  <c r="G35" i="89" s="1"/>
  <c r="G39" i="89" s="1"/>
  <c r="E17" i="89"/>
  <c r="E24" i="89"/>
  <c r="D24" i="89" s="1"/>
  <c r="E18" i="89"/>
  <c r="F14" i="89"/>
  <c r="E16" i="89"/>
  <c r="E23" i="89"/>
  <c r="D23" i="89" s="1"/>
  <c r="Q14" i="89"/>
  <c r="E25" i="98"/>
  <c r="D25" i="98" s="1"/>
  <c r="E26" i="98"/>
  <c r="D26" i="98" s="1"/>
  <c r="R16" i="98"/>
  <c r="Q16" i="98" s="1"/>
  <c r="R17" i="98"/>
  <c r="Q17" i="98" s="1"/>
  <c r="R18" i="98"/>
  <c r="Q18" i="98" s="1"/>
  <c r="R19" i="98"/>
  <c r="Q19" i="98" s="1"/>
  <c r="R20" i="98"/>
  <c r="Q20" i="98" s="1"/>
  <c r="R21" i="98"/>
  <c r="Q21" i="98" s="1"/>
  <c r="R22" i="98"/>
  <c r="Q22" i="98" s="1"/>
  <c r="R23" i="98"/>
  <c r="Q23" i="98" s="1"/>
  <c r="G16" i="98"/>
  <c r="F16" i="98" s="1"/>
  <c r="G17" i="98"/>
  <c r="F17" i="98" s="1"/>
  <c r="G18" i="98"/>
  <c r="F18" i="98" s="1"/>
  <c r="G19" i="98"/>
  <c r="F19" i="98" s="1"/>
  <c r="G20" i="98"/>
  <c r="F20" i="98" s="1"/>
  <c r="G21" i="98"/>
  <c r="F21" i="98" s="1"/>
  <c r="G22" i="98"/>
  <c r="F22" i="98" s="1"/>
  <c r="AA33" i="98"/>
  <c r="Z33" i="98"/>
  <c r="Y33" i="98"/>
  <c r="X33" i="98"/>
  <c r="W33" i="98"/>
  <c r="V33" i="98"/>
  <c r="U33" i="98"/>
  <c r="T33" i="98"/>
  <c r="S33" i="98"/>
  <c r="Q33" i="98"/>
  <c r="P33" i="98"/>
  <c r="O33" i="98"/>
  <c r="N33" i="98"/>
  <c r="M33" i="98"/>
  <c r="L33" i="98"/>
  <c r="K33" i="98"/>
  <c r="J33" i="98"/>
  <c r="I33" i="98"/>
  <c r="H33" i="98"/>
  <c r="F33" i="98"/>
  <c r="E33" i="98"/>
  <c r="D33" i="98"/>
  <c r="C33" i="98"/>
  <c r="Y28" i="98"/>
  <c r="X28" i="98"/>
  <c r="V28" i="98"/>
  <c r="U28" i="98"/>
  <c r="T28" i="98"/>
  <c r="S28" i="98"/>
  <c r="N28" i="98"/>
  <c r="M28" i="98"/>
  <c r="K28" i="98"/>
  <c r="J28" i="98"/>
  <c r="I28" i="98"/>
  <c r="H28" i="98"/>
  <c r="C28" i="98"/>
  <c r="R27" i="98"/>
  <c r="Q27" i="98" s="1"/>
  <c r="G27" i="98"/>
  <c r="F27" i="98" s="1"/>
  <c r="R24" i="98"/>
  <c r="Q24" i="98" s="1"/>
  <c r="G24" i="98"/>
  <c r="F24" i="98" s="1"/>
  <c r="G23" i="98"/>
  <c r="F23" i="98" s="1"/>
  <c r="R15" i="98"/>
  <c r="Q15" i="98" s="1"/>
  <c r="G15" i="98"/>
  <c r="F15" i="98" s="1"/>
  <c r="R14" i="98"/>
  <c r="G14" i="98"/>
  <c r="R18" i="104"/>
  <c r="Q18" i="104" s="1"/>
  <c r="G18" i="104"/>
  <c r="O28" i="104"/>
  <c r="H23" i="104"/>
  <c r="I23" i="104"/>
  <c r="J23" i="104"/>
  <c r="K23" i="104"/>
  <c r="C23" i="104"/>
  <c r="F14" i="98" l="1"/>
  <c r="G28" i="98"/>
  <c r="G29" i="98" s="1"/>
  <c r="G33" i="98" s="1"/>
  <c r="R29" i="98"/>
  <c r="R33" i="98" s="1"/>
  <c r="R28" i="98"/>
  <c r="F34" i="89"/>
  <c r="E14" i="89"/>
  <c r="Q34" i="89"/>
  <c r="E19" i="98"/>
  <c r="D19" i="98" s="1"/>
  <c r="E18" i="98"/>
  <c r="D18" i="98" s="1"/>
  <c r="E22" i="98"/>
  <c r="D22" i="98" s="1"/>
  <c r="E21" i="98"/>
  <c r="D21" i="98" s="1"/>
  <c r="E17" i="98"/>
  <c r="D17" i="98" s="1"/>
  <c r="E23" i="98"/>
  <c r="D23" i="98" s="1"/>
  <c r="E20" i="98"/>
  <c r="D20" i="98" s="1"/>
  <c r="E16" i="98"/>
  <c r="D16" i="98" s="1"/>
  <c r="E15" i="98"/>
  <c r="D15" i="98" s="1"/>
  <c r="E27" i="98"/>
  <c r="D27" i="98" s="1"/>
  <c r="E24" i="98"/>
  <c r="Q14" i="98"/>
  <c r="Q28" i="98" s="1"/>
  <c r="F28" i="98"/>
  <c r="F18" i="104"/>
  <c r="E18" i="104" s="1"/>
  <c r="D18" i="104" s="1"/>
  <c r="AA28" i="104"/>
  <c r="Z28" i="104"/>
  <c r="Y28" i="104"/>
  <c r="X28" i="104"/>
  <c r="W28" i="104"/>
  <c r="V28" i="104"/>
  <c r="U28" i="104"/>
  <c r="T28" i="104"/>
  <c r="S28" i="104"/>
  <c r="Q28" i="104"/>
  <c r="P28" i="104"/>
  <c r="N28" i="104"/>
  <c r="M28" i="104"/>
  <c r="K28" i="104"/>
  <c r="J28" i="104"/>
  <c r="I28" i="104"/>
  <c r="H28" i="104"/>
  <c r="F28" i="104"/>
  <c r="E28" i="104"/>
  <c r="D28" i="104"/>
  <c r="C28" i="104"/>
  <c r="L28" i="104"/>
  <c r="Y23" i="104"/>
  <c r="X23" i="104"/>
  <c r="W23" i="104"/>
  <c r="V23" i="104"/>
  <c r="U23" i="104"/>
  <c r="T23" i="104"/>
  <c r="S23" i="104"/>
  <c r="N23" i="104"/>
  <c r="M23" i="104"/>
  <c r="R22" i="104"/>
  <c r="Q22" i="104" s="1"/>
  <c r="G22" i="104"/>
  <c r="F22" i="104" s="1"/>
  <c r="R21" i="104"/>
  <c r="Q21" i="104" s="1"/>
  <c r="G21" i="104"/>
  <c r="F21" i="104" s="1"/>
  <c r="R20" i="104"/>
  <c r="Q20" i="104" s="1"/>
  <c r="G20" i="104"/>
  <c r="R19" i="104"/>
  <c r="Q19" i="104" s="1"/>
  <c r="G19" i="104"/>
  <c r="F19" i="104" s="1"/>
  <c r="R17" i="104"/>
  <c r="Q17" i="104" s="1"/>
  <c r="G17" i="104"/>
  <c r="F17" i="104" s="1"/>
  <c r="R16" i="104"/>
  <c r="Q16" i="104" s="1"/>
  <c r="G16" i="104"/>
  <c r="F16" i="104" s="1"/>
  <c r="R15" i="104"/>
  <c r="Q15" i="104" s="1"/>
  <c r="G15" i="104"/>
  <c r="F15" i="104" s="1"/>
  <c r="R14" i="104"/>
  <c r="G14" i="104"/>
  <c r="F14" i="104" s="1"/>
  <c r="G29" i="68"/>
  <c r="F29" i="68" s="1"/>
  <c r="R29" i="68"/>
  <c r="Q29" i="68" s="1"/>
  <c r="R30" i="68"/>
  <c r="Q30" i="68" s="1"/>
  <c r="S32" i="68"/>
  <c r="G21" i="68"/>
  <c r="F21" i="68" s="1"/>
  <c r="AA37" i="68"/>
  <c r="Z37" i="68"/>
  <c r="Y37" i="68"/>
  <c r="X37" i="68"/>
  <c r="W37" i="68"/>
  <c r="V37" i="68"/>
  <c r="U37" i="68"/>
  <c r="T37" i="68"/>
  <c r="S37" i="68"/>
  <c r="Q37" i="68"/>
  <c r="P37" i="68"/>
  <c r="O37" i="68"/>
  <c r="N37" i="68"/>
  <c r="M37" i="68"/>
  <c r="K37" i="68"/>
  <c r="J37" i="68"/>
  <c r="I37" i="68"/>
  <c r="H37" i="68"/>
  <c r="F37" i="68"/>
  <c r="E37" i="68"/>
  <c r="D37" i="68"/>
  <c r="C37" i="68"/>
  <c r="L36" i="68"/>
  <c r="L37" i="68" s="1"/>
  <c r="Y32" i="68"/>
  <c r="X32" i="68"/>
  <c r="W32" i="68"/>
  <c r="V32" i="68"/>
  <c r="U32" i="68"/>
  <c r="T32" i="68"/>
  <c r="N32" i="68"/>
  <c r="M32" i="68"/>
  <c r="L32" i="68"/>
  <c r="K32" i="68"/>
  <c r="J32" i="68"/>
  <c r="I32" i="68"/>
  <c r="H32" i="68"/>
  <c r="C32" i="68"/>
  <c r="R31" i="68"/>
  <c r="Q31" i="68" s="1"/>
  <c r="G31" i="68"/>
  <c r="F31" i="68" s="1"/>
  <c r="G30" i="68"/>
  <c r="F30" i="68" s="1"/>
  <c r="R28" i="68"/>
  <c r="Q28" i="68" s="1"/>
  <c r="G28" i="68"/>
  <c r="F28" i="68" s="1"/>
  <c r="R27" i="68"/>
  <c r="Q27" i="68"/>
  <c r="G27" i="68"/>
  <c r="F27" i="68" s="1"/>
  <c r="R26" i="68"/>
  <c r="Q26" i="68" s="1"/>
  <c r="G26" i="68"/>
  <c r="F26" i="68" s="1"/>
  <c r="R25" i="68"/>
  <c r="Q25" i="68" s="1"/>
  <c r="G25" i="68"/>
  <c r="F25" i="68" s="1"/>
  <c r="R24" i="68"/>
  <c r="Q24" i="68" s="1"/>
  <c r="G24" i="68"/>
  <c r="F24" i="68" s="1"/>
  <c r="G23" i="68"/>
  <c r="F23" i="68" s="1"/>
  <c r="E23" i="68" s="1"/>
  <c r="R22" i="68"/>
  <c r="Q22" i="68" s="1"/>
  <c r="G22" i="68"/>
  <c r="F22" i="68" s="1"/>
  <c r="R21" i="68"/>
  <c r="Q21" i="68" s="1"/>
  <c r="R20" i="68"/>
  <c r="Q20" i="68" s="1"/>
  <c r="G20" i="68"/>
  <c r="F20" i="68"/>
  <c r="R19" i="68"/>
  <c r="Q19" i="68" s="1"/>
  <c r="G19" i="68"/>
  <c r="F19" i="68" s="1"/>
  <c r="R18" i="68"/>
  <c r="Q18" i="68" s="1"/>
  <c r="G18" i="68"/>
  <c r="F18" i="68" s="1"/>
  <c r="R17" i="68"/>
  <c r="Q17" i="68" s="1"/>
  <c r="G17" i="68"/>
  <c r="F17" i="68"/>
  <c r="R16" i="68"/>
  <c r="Q16" i="68" s="1"/>
  <c r="G16" i="68"/>
  <c r="F16" i="68" s="1"/>
  <c r="R15" i="68"/>
  <c r="Q15" i="68" s="1"/>
  <c r="G15" i="68"/>
  <c r="F15" i="68" s="1"/>
  <c r="R14" i="68"/>
  <c r="Q14" i="68" s="1"/>
  <c r="G14" i="68"/>
  <c r="F14" i="68" s="1"/>
  <c r="E16" i="68" l="1"/>
  <c r="E30" i="68"/>
  <c r="D30" i="68" s="1"/>
  <c r="E17" i="68"/>
  <c r="E28" i="68"/>
  <c r="D28" i="68" s="1"/>
  <c r="E24" i="68"/>
  <c r="E27" i="68"/>
  <c r="D27" i="68" s="1"/>
  <c r="E19" i="68"/>
  <c r="R32" i="68"/>
  <c r="E22" i="68"/>
  <c r="E26" i="68"/>
  <c r="E31" i="68"/>
  <c r="D31" i="68" s="1"/>
  <c r="E29" i="68"/>
  <c r="D29" i="68" s="1"/>
  <c r="R33" i="68"/>
  <c r="R37" i="68" s="1"/>
  <c r="E20" i="68"/>
  <c r="E25" i="68"/>
  <c r="Q32" i="68"/>
  <c r="E15" i="68"/>
  <c r="F32" i="68"/>
  <c r="E21" i="68"/>
  <c r="E14" i="68"/>
  <c r="E18" i="68"/>
  <c r="G23" i="104"/>
  <c r="G24" i="104" s="1"/>
  <c r="G28" i="104" s="1"/>
  <c r="G32" i="68"/>
  <c r="G33" i="68" s="1"/>
  <c r="G37" i="68" s="1"/>
  <c r="D34" i="89"/>
  <c r="E34" i="89"/>
  <c r="D24" i="98"/>
  <c r="E14" i="98"/>
  <c r="E19" i="104"/>
  <c r="D19" i="104" s="1"/>
  <c r="E22" i="104"/>
  <c r="D22" i="104" s="1"/>
  <c r="E21" i="104"/>
  <c r="D21" i="104" s="1"/>
  <c r="R24" i="104"/>
  <c r="R28" i="104" s="1"/>
  <c r="F20" i="104"/>
  <c r="R23" i="104"/>
  <c r="E17" i="104"/>
  <c r="D17" i="104" s="1"/>
  <c r="Q14" i="104"/>
  <c r="Q23" i="104" s="1"/>
  <c r="E16" i="104"/>
  <c r="D16" i="104" s="1"/>
  <c r="E15" i="104"/>
  <c r="D15" i="104" s="1"/>
  <c r="D32" i="68" l="1"/>
  <c r="E32" i="68"/>
  <c r="E28" i="98"/>
  <c r="D14" i="98"/>
  <c r="D28" i="98" s="1"/>
  <c r="E20" i="104"/>
  <c r="D20" i="104" s="1"/>
  <c r="F23" i="104"/>
  <c r="E14" i="104"/>
  <c r="D14" i="104" s="1"/>
  <c r="D23" i="104" l="1"/>
  <c r="E23" i="104"/>
</calcChain>
</file>

<file path=xl/sharedStrings.xml><?xml version="1.0" encoding="utf-8"?>
<sst xmlns="http://schemas.openxmlformats.org/spreadsheetml/2006/main" count="4040" uniqueCount="347">
  <si>
    <t>Затверджено</t>
  </si>
  <si>
    <t>Відокремлений структурний підрозділ "Технічний фаховий коледж Луцького національного технічного університету"</t>
  </si>
  <si>
    <t>Директор коледжу</t>
  </si>
  <si>
    <t>Робочий навчальний план</t>
  </si>
  <si>
    <t>__________________О. ГЕРАСИМЧУК</t>
  </si>
  <si>
    <t>Протокол педагогічної ради коледжу</t>
  </si>
  <si>
    <t>Форма навчання - денна</t>
  </si>
  <si>
    <t>№ з/п</t>
  </si>
  <si>
    <t>Назви навчальних  дисциплін</t>
  </si>
  <si>
    <t>кількість годин за навчальним планом</t>
  </si>
  <si>
    <t>фактично виділено кредитів на поточний навчальний рік</t>
  </si>
  <si>
    <t>фактично виділено годин на поточний навчальний рік</t>
  </si>
  <si>
    <t>ТИЖНІВ</t>
  </si>
  <si>
    <t>всього годин</t>
  </si>
  <si>
    <t>з них аудиторних</t>
  </si>
  <si>
    <t xml:space="preserve">самостійна робота, год. </t>
  </si>
  <si>
    <t>курсові роботи, проекти (КР, КП)</t>
  </si>
  <si>
    <t>індивідуальні заняття</t>
  </si>
  <si>
    <t>розрахункові роботи</t>
  </si>
  <si>
    <t>форми контролю</t>
  </si>
  <si>
    <t>у тому числі</t>
  </si>
  <si>
    <t>екзамен</t>
  </si>
  <si>
    <t>залік</t>
  </si>
  <si>
    <t>екзамен, одиниць</t>
  </si>
  <si>
    <t xml:space="preserve">залік, одиниць </t>
  </si>
  <si>
    <t xml:space="preserve">лекції, год. </t>
  </si>
  <si>
    <t xml:space="preserve">лабораторні, год. </t>
  </si>
  <si>
    <t>практичні, год.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</si>
  <si>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</si>
  <si>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</si>
  <si>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</si>
  <si>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</si>
  <si>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</si>
  <si>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</si>
  <si>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</si>
  <si>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</si>
  <si>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</si>
  <si>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</si>
  <si>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</si>
  <si>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</si>
  <si>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</si>
  <si>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</si>
  <si>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Загальна кількість</t>
  </si>
  <si>
    <t xml:space="preserve">Кількість годин на тиждень </t>
  </si>
  <si>
    <t>Кількість екзаменів</t>
  </si>
  <si>
    <t>Кількість заліків</t>
  </si>
  <si>
    <t>Кількість курсових робіт (проектів)</t>
  </si>
  <si>
    <t>Разом</t>
  </si>
  <si>
    <t>(підпис)</t>
  </si>
  <si>
    <t xml:space="preserve">           </t>
  </si>
  <si>
    <t>Завідувач відділення</t>
  </si>
  <si>
    <t xml:space="preserve">      </t>
  </si>
  <si>
    <t>15</t>
  </si>
  <si>
    <t>16</t>
  </si>
  <si>
    <t>17</t>
  </si>
  <si>
    <t>Голова циклової комісії</t>
  </si>
  <si>
    <t>ПЕРШИЙ СЕМЕСТР</t>
  </si>
  <si>
    <t>ДРУГИЙ СЕМЕСТР</t>
  </si>
  <si>
    <t>Дз</t>
  </si>
  <si>
    <t xml:space="preserve">З </t>
  </si>
  <si>
    <t>З</t>
  </si>
  <si>
    <t>Економічна теорія</t>
  </si>
  <si>
    <t>на основі БСО</t>
  </si>
  <si>
    <t>Українська мова</t>
  </si>
  <si>
    <t>Українська література</t>
  </si>
  <si>
    <t>Зарубіжна література</t>
  </si>
  <si>
    <t>Історія України</t>
  </si>
  <si>
    <t>Всесвітня історія</t>
  </si>
  <si>
    <t>Правознавство**</t>
  </si>
  <si>
    <t>Математика</t>
  </si>
  <si>
    <t>Фізична культура</t>
  </si>
  <si>
    <t>Захист України</t>
  </si>
  <si>
    <t>Біологія і екологія</t>
  </si>
  <si>
    <t>Хімія</t>
  </si>
  <si>
    <t>Фізика і асторономія</t>
  </si>
  <si>
    <t>Інформатика*</t>
  </si>
  <si>
    <t>Вступ до спеціальності**</t>
  </si>
  <si>
    <t>Іноземна мова *</t>
  </si>
  <si>
    <t>18</t>
  </si>
  <si>
    <t>Основи комунікації **</t>
  </si>
  <si>
    <t>Спеціальність 022 Дизайн, освітньо-професійна програма "Дизайн"</t>
  </si>
  <si>
    <t>ПЕРШИЙ КУРС, 11-Дз,12-Дз,13-Дз</t>
  </si>
  <si>
    <t>Українське мистецтво та дизайн**</t>
  </si>
  <si>
    <t>від ____________________</t>
  </si>
  <si>
    <t>Підготовки  фахових молодших бакалаврів на 2024-2025 н.р.</t>
  </si>
  <si>
    <t>"____"  _______________   2024  року</t>
  </si>
  <si>
    <t>Спеціальність 073 Менеджмент, освітньо-професійна програма "Менеджмент"</t>
  </si>
  <si>
    <t>ЧЕТВЕРТИЙ КУРС, 41-Мд</t>
  </si>
  <si>
    <t>Оксана ЦВІЛЬ</t>
  </si>
  <si>
    <t>(власне ім'я, прізвище)</t>
  </si>
  <si>
    <t xml:space="preserve"> </t>
  </si>
  <si>
    <t xml:space="preserve">   Ірина ДАНИЛЮК</t>
  </si>
  <si>
    <t>Господарське право</t>
  </si>
  <si>
    <t xml:space="preserve">Е </t>
  </si>
  <si>
    <t>Менеджмент</t>
  </si>
  <si>
    <t xml:space="preserve">КР </t>
  </si>
  <si>
    <t>Логістика</t>
  </si>
  <si>
    <t>Е</t>
  </si>
  <si>
    <t>Конфліктологія</t>
  </si>
  <si>
    <t>Охорона праці з безпекою життєдіяльності</t>
  </si>
  <si>
    <t>Технологічна практика</t>
  </si>
  <si>
    <t>Виробнича практика</t>
  </si>
  <si>
    <t>СЬОМИЙ СЕМЕСТР</t>
  </si>
  <si>
    <t>ВОСЬМИЙ СЕМЕСТР</t>
  </si>
  <si>
    <t>Атестація (кваліфікаційний іспит)</t>
  </si>
  <si>
    <t>Бренд-менеджмент (ФВД)</t>
  </si>
  <si>
    <t>П'ЯТИЙ СЕМЕСТР</t>
  </si>
  <si>
    <t>ШОСТИЙ СЕМЕСТР</t>
  </si>
  <si>
    <t>ТРЕТІЙ КУРС, 31-Мд</t>
  </si>
  <si>
    <t>Українська мова (за професійним спрямуванням)</t>
  </si>
  <si>
    <t>Іноземна мова (за професійним спрямуванням)</t>
  </si>
  <si>
    <t>Фізичне виховання (спортивні секції, факультатив)</t>
  </si>
  <si>
    <t>Вища математика</t>
  </si>
  <si>
    <t>Економіка підприємств</t>
  </si>
  <si>
    <t>Маркетинг</t>
  </si>
  <si>
    <t>КР</t>
  </si>
  <si>
    <t>Організація виробництва</t>
  </si>
  <si>
    <t>Бухгалтерський облік</t>
  </si>
  <si>
    <t>Економічний аналіз</t>
  </si>
  <si>
    <t>Психологія управління</t>
  </si>
  <si>
    <t>Навчальна практика</t>
  </si>
  <si>
    <t>ЗАГАЛЬНА ВИБІРКОВА ДИСЦИПЛІНА</t>
  </si>
  <si>
    <t xml:space="preserve">Управління персоналом (ФВД) </t>
  </si>
  <si>
    <t>ТРЕТІЙ СЕМЕСТР</t>
  </si>
  <si>
    <t>ЧЕТВЕРТИЙ СЕМЕСТР</t>
  </si>
  <si>
    <t>ДРУГИЙ КУРС,  21-Мд</t>
  </si>
  <si>
    <t>Іноземна мова*</t>
  </si>
  <si>
    <t>ДПА</t>
  </si>
  <si>
    <t>Географія</t>
  </si>
  <si>
    <t>Фізика і астрономія</t>
  </si>
  <si>
    <t>Основи психології**</t>
  </si>
  <si>
    <t>Макро- та мікроекономіка**</t>
  </si>
  <si>
    <t>Людина і світ (Культурологія, Філософія, Соціологія)**</t>
  </si>
  <si>
    <t>Підприємництво та бізнес-культура**</t>
  </si>
  <si>
    <t>Самоменеджмент**</t>
  </si>
  <si>
    <t>Інформаційні технології в менеджменті**</t>
  </si>
  <si>
    <t>Організаційна поведінка**</t>
  </si>
  <si>
    <t>Історія України (від найдавніших часів до сьогодення)</t>
  </si>
  <si>
    <t>Соціальна відповідальність та етика менеджера</t>
  </si>
  <si>
    <t>20</t>
  </si>
  <si>
    <t>19</t>
  </si>
  <si>
    <t>ПЕРШИЙ КУРС,  12-Мд</t>
  </si>
  <si>
    <t>на основі ПЗСО</t>
  </si>
  <si>
    <t>Спеціальність 274 Автомобільний транспорт, освітньо-професійна програма "Автомобільний транспорт"</t>
  </si>
  <si>
    <t>ДРУГИЙ КУРС, 33-Атс</t>
  </si>
  <si>
    <t>Роман КШАНОВСЬКИЙ</t>
  </si>
  <si>
    <t xml:space="preserve">      Валентин ПРИДЮК</t>
  </si>
  <si>
    <t>на основі КР</t>
  </si>
  <si>
    <t>Економіка галузі</t>
  </si>
  <si>
    <t>Технічна діагностика автомобілів</t>
  </si>
  <si>
    <t>Використання експлуатаційних матеріалів</t>
  </si>
  <si>
    <t>Технологічне обладнання для ТО і ремонту автомобілів</t>
  </si>
  <si>
    <t>Перспективні конструкції автомобілів</t>
  </si>
  <si>
    <t>Екологія та ресусозбереження на АТ</t>
  </si>
  <si>
    <t>Основи технології ремонту автомобілів</t>
  </si>
  <si>
    <t>Виробничо-технічна база підприємств автомобільного транспорту</t>
  </si>
  <si>
    <t>Основи теорії автомобіля</t>
  </si>
  <si>
    <t>Автомобільні перевезення</t>
  </si>
  <si>
    <t>Паливна апаратура  ДВЗ (ФВД)</t>
  </si>
  <si>
    <t>Технології відновлення деталей (ФВД)</t>
  </si>
  <si>
    <t>Атестація (ЄДКІ)</t>
  </si>
  <si>
    <t>Спеціальність 123 Комп'ютерна інженерія, освітньо-професійна програма "Комп'ютерна інженерія"</t>
  </si>
  <si>
    <t>ЧЕТВЕРТИЙ КУРС, 41-КІ, 42-КІ</t>
  </si>
  <si>
    <t>Петро ВОВК</t>
  </si>
  <si>
    <t>Фізичне виховання  (спортивні секції, факультатив)</t>
  </si>
  <si>
    <t>Основи психології та етики ділових відносин</t>
  </si>
  <si>
    <t xml:space="preserve">Організація баз даних </t>
  </si>
  <si>
    <t>Охорона праці та безпека життєдіяльності</t>
  </si>
  <si>
    <t>Операційні системи та системне програмне забезпечення</t>
  </si>
  <si>
    <t>Периферійні пристрої</t>
  </si>
  <si>
    <t>Комп'ютерні системи</t>
  </si>
  <si>
    <t>Виробничо-технологічна практика</t>
  </si>
  <si>
    <t>Переддипломна практика</t>
  </si>
  <si>
    <t xml:space="preserve">Дипломне проектування </t>
  </si>
  <si>
    <t>Атестація (захист кваліфікаційної роботи)</t>
  </si>
  <si>
    <t>Клієнт-серверна взаємодія/Основи кібербезпеки/3Д-конструювання (ФВД)</t>
  </si>
  <si>
    <t>Захист інформації</t>
  </si>
  <si>
    <t>Адміністрування комп'ютерних систем та мереж</t>
  </si>
  <si>
    <t>Контролери та сенсори систем ІОТ</t>
  </si>
  <si>
    <t>від ____________________2024 р.</t>
  </si>
  <si>
    <t>ТРЕТІЙ КУРС, 31-КІ, 32-КІ</t>
  </si>
  <si>
    <t>Фізичне виховання (спортивна секція)</t>
  </si>
  <si>
    <t>Основи стандартизації та сертифікації</t>
  </si>
  <si>
    <t>Дискретна математика</t>
  </si>
  <si>
    <t>Алгоритми і структури даних</t>
  </si>
  <si>
    <t>Системне програмування</t>
  </si>
  <si>
    <t>Технології та компоненти віртуальних систем</t>
  </si>
  <si>
    <t>Комп'ютерні мережі</t>
  </si>
  <si>
    <t>Комп'ютерна схемотехніка та електроніка</t>
  </si>
  <si>
    <t>Основи інтернету речей (ІОТ)</t>
  </si>
  <si>
    <t>Проектування мікроконтролерних пристроїв</t>
  </si>
  <si>
    <t>Безпроводові технології/проектування мовою UML/техніка презентацій для професійної діяльності (ФВД)</t>
  </si>
  <si>
    <t>ДРУГИЙ КУРС,  21-КІ</t>
  </si>
  <si>
    <t>Комп'ютерна графіка**</t>
  </si>
  <si>
    <t>Web технології**</t>
  </si>
  <si>
    <t>Основи програмування**</t>
  </si>
  <si>
    <t>ПЕРШИЙ КУРС, 11-КІ</t>
  </si>
  <si>
    <t>Економічна теорія**</t>
  </si>
  <si>
    <t>Основи комунікації**</t>
  </si>
  <si>
    <t>ЧЕТВЕРТИЙ КУРС, 41-ІCТ, 42-ІСТ</t>
  </si>
  <si>
    <t>Спеціальність 126 Інформаційні системи та технології, освітньо-професійна програма " Інформаційні системи та технології"</t>
  </si>
  <si>
    <t>Управління ІТ-проектами</t>
  </si>
  <si>
    <t>Організація баз даних</t>
  </si>
  <si>
    <t>Системи менеджменту якості</t>
  </si>
  <si>
    <t>Об'єктно-орієнтоване програмування</t>
  </si>
  <si>
    <t>Основи електронної комерції</t>
  </si>
  <si>
    <t xml:space="preserve">Дз </t>
  </si>
  <si>
    <t>Оптимізаційні методи і моделі</t>
  </si>
  <si>
    <t>Системи відеоспостереження</t>
  </si>
  <si>
    <t>Хмарні технології</t>
  </si>
  <si>
    <t>ТРЕТІЙ КУРС, 31-ІСТ</t>
  </si>
  <si>
    <t>Підприємницька діяльність</t>
  </si>
  <si>
    <t>Архітектура комп'ютерів</t>
  </si>
  <si>
    <t>Програмування для мобільних пристроїв</t>
  </si>
  <si>
    <t>ДРУГИЙ КУРС,  21-ІСТ, 22-ІСТ</t>
  </si>
  <si>
    <t>Технології розробки програмного забезпечення</t>
  </si>
  <si>
    <t>ПЕРШИЙ КУРС, 11-ІСТ, 12-ІСТ</t>
  </si>
  <si>
    <t>ДРУГИЙ КУРС,  21-ТТ</t>
  </si>
  <si>
    <t>Спеціальність 275 Транспортні технології, спеціалізація 275.03 Транспортні технології (на автомобільному транспорті), освітньо-професійна програма "Транспортні технології (на автомобільному транспорті)"</t>
  </si>
  <si>
    <t>Валентин ПРИДЮК</t>
  </si>
  <si>
    <t>Засоби автомобільного транспорту**</t>
  </si>
  <si>
    <t>Транспортне право**</t>
  </si>
  <si>
    <t>Транспортна географія</t>
  </si>
  <si>
    <t>ПЕРШИЙ КУРС, 11-ТТ</t>
  </si>
  <si>
    <t>ДРУГИЙ КУРС,  22-ТТ</t>
  </si>
  <si>
    <t>Фізичне виховання (спортивні секції)</t>
  </si>
  <si>
    <t>Загальний курс транспорту</t>
  </si>
  <si>
    <t>Організація навантажувально-розвантажувальних робіт</t>
  </si>
  <si>
    <t>Проектування транспортно-складських комплексів</t>
  </si>
  <si>
    <t>ГР</t>
  </si>
  <si>
    <t>Вантажні автомобільні перевезення</t>
  </si>
  <si>
    <t>Експлуатація засобів транспорту</t>
  </si>
  <si>
    <t>Взаємодія видів транспорту</t>
  </si>
  <si>
    <t>Автозапчастини та логістика (ФВД)</t>
  </si>
  <si>
    <t>ПЕРШИЙ КУРС,  12-ТТ</t>
  </si>
  <si>
    <t>ЗАГАЛЬНА ВИБІРКОВА ДИСЦИПЛІНА (Основи безпеки і ПДР)</t>
  </si>
  <si>
    <t>Основи комунікації</t>
  </si>
  <si>
    <t>Правознавство</t>
  </si>
  <si>
    <t>Вступ до спеціальності</t>
  </si>
  <si>
    <t>Комп'ютерна графіка</t>
  </si>
  <si>
    <t>Транспортне право</t>
  </si>
  <si>
    <t>Засоби автомобільного транспорту</t>
  </si>
  <si>
    <t>Ергономіка транспорту</t>
  </si>
  <si>
    <t>ПЕРШИЙ КУРС, 23-Атс</t>
  </si>
  <si>
    <t>Охорона праці в галузі</t>
  </si>
  <si>
    <t>Основи теорії ймовірності і статистики</t>
  </si>
  <si>
    <t>ТКМ та матеріалознавство</t>
  </si>
  <si>
    <t>ВСТВ</t>
  </si>
  <si>
    <t>Технічна експлуатація автомобілів</t>
  </si>
  <si>
    <t>Деталі машин</t>
  </si>
  <si>
    <t>Електричне та електронне обладнання автомобілів</t>
  </si>
  <si>
    <t>Автомобільні двигуни</t>
  </si>
  <si>
    <t>ЧЕТВЕРТИЙ КУРС, 41-АТ, 42-АТ</t>
  </si>
  <si>
    <t>Міжнародні автомобільні перевезення/Технології відновлення автомобільних деталей (ФВД)</t>
  </si>
  <si>
    <t>Комп'ютерні технології на АТ</t>
  </si>
  <si>
    <t>Технологічне обладнання для ТО та ремонту автомобілів</t>
  </si>
  <si>
    <t>Екологія та ресурсозбереження на АТ</t>
  </si>
  <si>
    <t>ТРЕТІЙ КУРС, 31-АТ, 32-АТ</t>
  </si>
  <si>
    <t>Автомобілі</t>
  </si>
  <si>
    <t>Автозапчастини та логістика/Автотехнічна експертиза, страхування і сертифікація (ФВД)</t>
  </si>
  <si>
    <t>ДРУГИЙ КУРС,  21-АТ,22-АТ</t>
  </si>
  <si>
    <t>ВСТВ**</t>
  </si>
  <si>
    <t>Інженерна та комп'ютерна графіка **</t>
  </si>
  <si>
    <t>ТКМ та матеріалознавство**</t>
  </si>
  <si>
    <t>Фізичні процеси в автомобілях**</t>
  </si>
  <si>
    <t>ПЕРШИЙ КУРС, 11-АТ, 12-АТ</t>
  </si>
  <si>
    <t>Спеціальність 076  Підприємництво та торгівля, освітньо-професійна програма "Підприємництво, електронна комерція та логістика"</t>
  </si>
  <si>
    <t>ДРУГИЙ КУРС, 22-ПТ</t>
  </si>
  <si>
    <t>ЧЕТВЕРТИЙ</t>
  </si>
  <si>
    <t>Вища математика та статистика</t>
  </si>
  <si>
    <t>Організація створення бізнесу</t>
  </si>
  <si>
    <t>Планування та організація діяльності підприємства</t>
  </si>
  <si>
    <t>Фінанси підприємств</t>
  </si>
  <si>
    <t>Товарознавство</t>
  </si>
  <si>
    <t>Бізнес-етика (ФВД)</t>
  </si>
  <si>
    <t>Підприємництво та бізнес-культура (ФВД)</t>
  </si>
  <si>
    <t>Інформаційні системи та технології в комерційній діяльності</t>
  </si>
  <si>
    <t>Макро- та мікроекономіка</t>
  </si>
  <si>
    <t>Підприємцнитво та бізнес-культура</t>
  </si>
  <si>
    <t>Менеджмент**</t>
  </si>
  <si>
    <t>Підприємцнитво та бізнес-культура**</t>
  </si>
  <si>
    <t>Психологія бізнесу**</t>
  </si>
  <si>
    <t>21</t>
  </si>
  <si>
    <t>ДРУГИЙ КУРС,  21-ПТ</t>
  </si>
  <si>
    <t>ПЕРШИЙ КУРС,  12-ПТ</t>
  </si>
  <si>
    <t>Українська мова за професійним спрямуванням</t>
  </si>
  <si>
    <t>Психологія бізнесу</t>
  </si>
  <si>
    <t>ПЕРШИЙ КУРС, 11-ПТ</t>
  </si>
  <si>
    <t>ПЕРШИЙ КУРС, 11-Мд</t>
  </si>
  <si>
    <t>Організаційна поведінка</t>
  </si>
  <si>
    <t>Підприємництво та бізнес-культура</t>
  </si>
  <si>
    <t>Самоменеджмент</t>
  </si>
  <si>
    <t>ЧЕТВЕРТИЙ КУРС, 41-ЕТ</t>
  </si>
  <si>
    <t>Спеціальність 141 Електроенергетика, електротехніка та електромеханіка, освітньо-професійна програма "Електроенергетика, електротехніка та електромеханіка"</t>
  </si>
  <si>
    <t>Основи електропостачання</t>
  </si>
  <si>
    <t>Релейний захист та автоматика</t>
  </si>
  <si>
    <t>Техніка високих напруг</t>
  </si>
  <si>
    <t>Теорія автоматичного керування</t>
  </si>
  <si>
    <t>Електропостачання та електроустаткування цивільних споруд (ФВД)</t>
  </si>
  <si>
    <t>Основи світлотехніки</t>
  </si>
  <si>
    <t>Основи електроприводу</t>
  </si>
  <si>
    <t>Монтаж та експлуатація устаткування</t>
  </si>
  <si>
    <t>Електропостачання в галузі</t>
  </si>
  <si>
    <t>Ірина ДАНИЛЮК</t>
  </si>
  <si>
    <t>Микола ЄВСЮК</t>
  </si>
  <si>
    <t>ТРЕТІЙ КУРС, 31-ЕТ</t>
  </si>
  <si>
    <t>Економіка, організація і планування виробництва</t>
  </si>
  <si>
    <t xml:space="preserve">Фізика </t>
  </si>
  <si>
    <t>Електричні мережі</t>
  </si>
  <si>
    <t>Електричні апарати</t>
  </si>
  <si>
    <t>Електричні станції і підстанції</t>
  </si>
  <si>
    <t>Промислова електроніка та мікропроцесорна техніка</t>
  </si>
  <si>
    <t>Комп'ютерне проектування систем електропостачання</t>
  </si>
  <si>
    <t>Електричні машини</t>
  </si>
  <si>
    <t>Інтелектуальні системи в електроенергетиці (ФВД)</t>
  </si>
  <si>
    <t>ДРУГИЙ КУРС,  21-ЕТ</t>
  </si>
  <si>
    <t>Інженерна та комп'ютерна графіка</t>
  </si>
  <si>
    <t>Теоретичні основи електротехніки</t>
  </si>
  <si>
    <t>Теоретичні основи електротехніки**</t>
  </si>
  <si>
    <t>Інженерна та комп'ютерна графіка**</t>
  </si>
  <si>
    <t>Нетрадиційні джерела енергії**</t>
  </si>
  <si>
    <t>Основи метрології та електричні вимірювання</t>
  </si>
  <si>
    <t>ПЕРШИЙ КУРС, 11-ЕТ</t>
  </si>
  <si>
    <t>ПЕРШИЙ КУРС,  12-ЕТ</t>
  </si>
  <si>
    <t>Нетрадиційні джерела енергії</t>
  </si>
  <si>
    <t>ЧЕТВЕРТИЙ КУРС, 41-Дз, 42-Дз</t>
  </si>
  <si>
    <t>Наталія СТАДНЮК</t>
  </si>
  <si>
    <t>Ергономіка</t>
  </si>
  <si>
    <t>Історія мистецтва</t>
  </si>
  <si>
    <t>Художнє проектування</t>
  </si>
  <si>
    <t>Макетування</t>
  </si>
  <si>
    <t>Комп'ютерне проектування інтер'єру/КПГ</t>
  </si>
  <si>
    <t>Історія інтер'єру/історія реклами (ФВД)</t>
  </si>
  <si>
    <t>ТРЕТІЙ КУРС, 31-Дз, 32-Дз</t>
  </si>
  <si>
    <t>Основи формоутворення та конструювання</t>
  </si>
  <si>
    <t>Живопис</t>
  </si>
  <si>
    <t>Композиційна організація форм</t>
  </si>
  <si>
    <t>Конструювання в інтер'єрі/ОКіДУ</t>
  </si>
  <si>
    <t>Основи біодизайну/Художня графіка (ФВД)</t>
  </si>
  <si>
    <t>Основи композиції</t>
  </si>
  <si>
    <t>ДРУГИЙ КУРС,  21-Дз, 22-Дз, 23-Дз</t>
  </si>
  <si>
    <t>Основи креслення та нарисної геометрії**</t>
  </si>
  <si>
    <t>Матеріалознавство**</t>
  </si>
  <si>
    <t>Підприємницька діяльність**</t>
  </si>
  <si>
    <t>Основи графіки**</t>
  </si>
  <si>
    <t>Кольорознавство**</t>
  </si>
  <si>
    <t>Рисунок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</si>
</sst>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Calibri"/>
      <family val="2"/>
      <charset val="204"/>
      <scheme val="minor"/>
    </font>
    <font>
      <sz val="20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20"/>
      <name val="Times New Roman"/>
      <family val="1"/>
      <charset val="204"/>
    </font>
    <font>
      <sz val="10"/>
      <color rgb="FF000000"/>
      <name val="Arimo"/>
    </font>
    <font>
      <sz val="20"/>
      <color theme="1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theme="0"/>
      </patternFill>
    </fill>
  </fills>
  <borders count="8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0"/>
  </cellStyleXfs>
  <cellXfs count="709">
    <xf numFmtId="0" fontId="0" fillId="0" borderId="0" xfId="0"/>
    <xf numFmtId="0" fontId="6" fillId="0" borderId="0" xfId="0" applyFont="1"/>
    <xf numFmtId="0" fontId="2" fillId="0" borderId="1" xfId="0" applyFont="1" applyBorder="1" applyAlignment="1">
      <alignment horizontal="center" vertical="center" textRotation="90" wrapText="1"/>
    </xf>
    <xf numFmtId="0" fontId="2" fillId="0" borderId="2" xfId="0" applyFont="1" applyBorder="1" applyAlignment="1">
      <alignment horizontal="center" vertical="center" textRotation="90" wrapText="1"/>
    </xf>
    <xf numFmtId="0" fontId="2" fillId="0" borderId="3" xfId="0" applyFont="1" applyBorder="1" applyAlignment="1">
      <alignment horizontal="center" vertical="center" textRotation="90" wrapText="1"/>
    </xf>
    <xf numFmtId="0" fontId="2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3" fillId="0" borderId="21" xfId="0" applyFont="1" applyFill="1" applyBorder="1" applyAlignment="1"/>
    <xf numFmtId="0" fontId="2" fillId="0" borderId="22" xfId="0" applyFont="1" applyFill="1" applyBorder="1" applyAlignment="1">
      <alignment horizontal="center"/>
    </xf>
    <xf numFmtId="0" fontId="2" fillId="0" borderId="23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2" fillId="0" borderId="24" xfId="0" applyFont="1" applyFill="1" applyBorder="1" applyAlignment="1">
      <alignment horizontal="center"/>
    </xf>
    <xf numFmtId="1" fontId="2" fillId="2" borderId="25" xfId="0" applyNumberFormat="1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26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1" fontId="2" fillId="2" borderId="27" xfId="0" applyNumberFormat="1" applyFont="1" applyFill="1" applyBorder="1" applyAlignment="1">
      <alignment horizontal="center"/>
    </xf>
    <xf numFmtId="0" fontId="2" fillId="0" borderId="21" xfId="0" applyFont="1" applyFill="1" applyBorder="1" applyAlignment="1">
      <alignment horizontal="center"/>
    </xf>
    <xf numFmtId="0" fontId="2" fillId="0" borderId="28" xfId="0" applyFont="1" applyFill="1" applyBorder="1" applyAlignment="1">
      <alignment horizontal="center"/>
    </xf>
    <xf numFmtId="0" fontId="3" fillId="0" borderId="10" xfId="0" applyFont="1" applyFill="1" applyBorder="1" applyAlignment="1"/>
    <xf numFmtId="0" fontId="2" fillId="0" borderId="12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7" fillId="0" borderId="23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7" fillId="0" borderId="12" xfId="0" applyFont="1" applyFill="1" applyBorder="1" applyAlignment="1">
      <alignment horizontal="center"/>
    </xf>
    <xf numFmtId="0" fontId="8" fillId="0" borderId="29" xfId="0" applyFont="1" applyBorder="1"/>
    <xf numFmtId="0" fontId="7" fillId="0" borderId="10" xfId="0" applyFont="1" applyFill="1" applyBorder="1" applyAlignment="1">
      <alignment horizontal="center"/>
    </xf>
    <xf numFmtId="0" fontId="7" fillId="0" borderId="22" xfId="0" applyFont="1" applyFill="1" applyBorder="1" applyAlignment="1">
      <alignment horizontal="center"/>
    </xf>
    <xf numFmtId="0" fontId="7" fillId="0" borderId="1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3" fillId="0" borderId="1" xfId="0" applyFont="1" applyFill="1" applyBorder="1" applyAlignment="1">
      <alignment wrapText="1"/>
    </xf>
    <xf numFmtId="0" fontId="2" fillId="0" borderId="3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30" xfId="0" applyFont="1" applyFill="1" applyBorder="1" applyAlignment="1">
      <alignment horizontal="center"/>
    </xf>
    <xf numFmtId="0" fontId="2" fillId="0" borderId="31" xfId="0" applyFont="1" applyFill="1" applyBorder="1" applyAlignment="1">
      <alignment horizontal="center"/>
    </xf>
    <xf numFmtId="0" fontId="2" fillId="0" borderId="32" xfId="0" applyFont="1" applyFill="1" applyBorder="1" applyAlignment="1">
      <alignment horizontal="center"/>
    </xf>
    <xf numFmtId="0" fontId="2" fillId="0" borderId="33" xfId="0" applyFont="1" applyFill="1" applyBorder="1" applyAlignment="1">
      <alignment horizontal="center"/>
    </xf>
    <xf numFmtId="0" fontId="7" fillId="0" borderId="31" xfId="0" applyFont="1" applyFill="1" applyBorder="1" applyAlignment="1">
      <alignment horizontal="center"/>
    </xf>
    <xf numFmtId="0" fontId="7" fillId="0" borderId="34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2" fillId="2" borderId="35" xfId="0" applyFont="1" applyFill="1" applyBorder="1" applyAlignment="1">
      <alignment horizontal="center"/>
    </xf>
    <xf numFmtId="0" fontId="2" fillId="2" borderId="36" xfId="0" applyFont="1" applyFill="1" applyBorder="1" applyAlignment="1">
      <alignment horizontal="center"/>
    </xf>
    <xf numFmtId="0" fontId="8" fillId="0" borderId="0" xfId="0" applyFont="1" applyBorder="1"/>
    <xf numFmtId="0" fontId="2" fillId="0" borderId="0" xfId="0" applyFont="1" applyBorder="1"/>
    <xf numFmtId="0" fontId="4" fillId="0" borderId="0" xfId="0" applyFont="1" applyAlignment="1"/>
    <xf numFmtId="0" fontId="4" fillId="0" borderId="24" xfId="0" applyFont="1" applyBorder="1" applyAlignment="1"/>
    <xf numFmtId="0" fontId="1" fillId="0" borderId="0" xfId="0" applyFont="1"/>
    <xf numFmtId="0" fontId="1" fillId="0" borderId="2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6" fillId="0" borderId="0" xfId="0" applyFont="1" applyBorder="1"/>
    <xf numFmtId="0" fontId="4" fillId="0" borderId="0" xfId="0" applyFont="1" applyBorder="1"/>
    <xf numFmtId="0" fontId="1" fillId="0" borderId="0" xfId="0" applyFont="1" applyBorder="1"/>
    <xf numFmtId="0" fontId="1" fillId="0" borderId="0" xfId="0" applyFont="1" applyBorder="1" applyAlignment="1"/>
    <xf numFmtId="0" fontId="6" fillId="0" borderId="0" xfId="0" applyFont="1" applyAlignment="1"/>
    <xf numFmtId="0" fontId="4" fillId="0" borderId="0" xfId="0" applyFont="1" applyBorder="1" applyAlignment="1"/>
    <xf numFmtId="0" fontId="1" fillId="0" borderId="0" xfId="0" applyFont="1" applyBorder="1" applyAlignment="1">
      <alignment horizontal="right"/>
    </xf>
    <xf numFmtId="0" fontId="4" fillId="0" borderId="0" xfId="0" applyFont="1" applyBorder="1" applyAlignment="1">
      <alignment horizontal="right"/>
    </xf>
    <xf numFmtId="0" fontId="3" fillId="0" borderId="31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3" fillId="0" borderId="38" xfId="0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center" vertical="center" wrapText="1"/>
    </xf>
    <xf numFmtId="0" fontId="3" fillId="3" borderId="38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left"/>
    </xf>
    <xf numFmtId="49" fontId="3" fillId="0" borderId="13" xfId="0" applyNumberFormat="1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center"/>
    </xf>
    <xf numFmtId="0" fontId="7" fillId="0" borderId="29" xfId="0" applyFont="1" applyFill="1" applyBorder="1" applyAlignment="1">
      <alignment horizontal="center"/>
    </xf>
    <xf numFmtId="0" fontId="7" fillId="0" borderId="41" xfId="0" applyFont="1" applyFill="1" applyBorder="1" applyAlignment="1">
      <alignment horizontal="center"/>
    </xf>
    <xf numFmtId="0" fontId="2" fillId="2" borderId="42" xfId="0" applyFont="1" applyFill="1" applyBorder="1" applyAlignment="1">
      <alignment horizontal="center"/>
    </xf>
    <xf numFmtId="0" fontId="2" fillId="2" borderId="43" xfId="0" applyFont="1" applyFill="1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8" fillId="4" borderId="7" xfId="1" applyFont="1" applyFill="1" applyBorder="1" applyAlignment="1">
      <alignment horizontal="left" vertical="center"/>
    </xf>
    <xf numFmtId="0" fontId="8" fillId="4" borderId="13" xfId="1" applyFont="1" applyFill="1" applyBorder="1" applyAlignment="1">
      <alignment horizontal="left" vertical="center" wrapText="1"/>
    </xf>
    <xf numFmtId="0" fontId="8" fillId="4" borderId="13" xfId="1" applyFont="1" applyFill="1" applyBorder="1" applyAlignment="1"/>
    <xf numFmtId="0" fontId="8" fillId="4" borderId="37" xfId="1" applyFont="1" applyFill="1" applyBorder="1" applyAlignment="1"/>
    <xf numFmtId="0" fontId="2" fillId="0" borderId="46" xfId="0" applyFont="1" applyFill="1" applyBorder="1" applyAlignment="1">
      <alignment horizontal="center" vertical="center" wrapText="1"/>
    </xf>
    <xf numFmtId="0" fontId="2" fillId="0" borderId="47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37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48" xfId="0" applyFont="1" applyFill="1" applyBorder="1" applyAlignment="1">
      <alignment horizontal="center" vertical="center"/>
    </xf>
    <xf numFmtId="49" fontId="3" fillId="3" borderId="37" xfId="0" applyNumberFormat="1" applyFont="1" applyFill="1" applyBorder="1" applyAlignment="1">
      <alignment horizontal="center" vertical="center" wrapText="1"/>
    </xf>
    <xf numFmtId="49" fontId="3" fillId="3" borderId="13" xfId="0" applyNumberFormat="1" applyFont="1" applyFill="1" applyBorder="1" applyAlignment="1">
      <alignment horizontal="center" vertical="center" wrapText="1"/>
    </xf>
    <xf numFmtId="0" fontId="2" fillId="3" borderId="47" xfId="0" applyFont="1" applyFill="1" applyBorder="1" applyAlignment="1">
      <alignment horizontal="center" vertical="center" wrapText="1"/>
    </xf>
    <xf numFmtId="0" fontId="0" fillId="3" borderId="0" xfId="0" applyFill="1"/>
    <xf numFmtId="0" fontId="8" fillId="2" borderId="49" xfId="0" applyFont="1" applyFill="1" applyBorder="1"/>
    <xf numFmtId="0" fontId="2" fillId="2" borderId="20" xfId="0" applyFont="1" applyFill="1" applyBorder="1" applyAlignment="1"/>
    <xf numFmtId="0" fontId="2" fillId="2" borderId="39" xfId="0" applyFont="1" applyFill="1" applyBorder="1" applyAlignment="1">
      <alignment horizontal="center"/>
    </xf>
    <xf numFmtId="0" fontId="2" fillId="2" borderId="50" xfId="0" applyFont="1" applyFill="1" applyBorder="1" applyAlignment="1">
      <alignment horizontal="center"/>
    </xf>
    <xf numFmtId="0" fontId="8" fillId="0" borderId="31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49" fontId="3" fillId="0" borderId="37" xfId="0" applyNumberFormat="1" applyFont="1" applyFill="1" applyBorder="1" applyAlignment="1">
      <alignment horizontal="center" vertical="center" wrapText="1"/>
    </xf>
    <xf numFmtId="0" fontId="2" fillId="0" borderId="52" xfId="0" applyFont="1" applyFill="1" applyBorder="1" applyAlignment="1">
      <alignment horizontal="center" vertical="center" wrapText="1"/>
    </xf>
    <xf numFmtId="0" fontId="8" fillId="4" borderId="13" xfId="1" applyFont="1" applyFill="1" applyBorder="1" applyAlignment="1">
      <alignment wrapText="1"/>
    </xf>
    <xf numFmtId="0" fontId="8" fillId="0" borderId="5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horizontal="center" vertical="center" wrapText="1"/>
    </xf>
    <xf numFmtId="0" fontId="8" fillId="4" borderId="37" xfId="1" applyFont="1" applyFill="1" applyBorder="1" applyAlignment="1">
      <alignment horizontal="left" vertical="center" wrapText="1"/>
    </xf>
    <xf numFmtId="0" fontId="8" fillId="4" borderId="7" xfId="1" applyFont="1" applyFill="1" applyBorder="1" applyAlignment="1"/>
    <xf numFmtId="0" fontId="3" fillId="0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1" fontId="2" fillId="2" borderId="20" xfId="0" applyNumberFormat="1" applyFont="1" applyFill="1" applyBorder="1" applyAlignment="1">
      <alignment horizontal="center"/>
    </xf>
    <xf numFmtId="0" fontId="2" fillId="0" borderId="30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 wrapText="1"/>
    </xf>
    <xf numFmtId="0" fontId="2" fillId="2" borderId="53" xfId="0" applyFont="1" applyFill="1" applyBorder="1" applyAlignment="1">
      <alignment horizontal="center" vertical="center"/>
    </xf>
    <xf numFmtId="0" fontId="2" fillId="2" borderId="54" xfId="0" applyFont="1" applyFill="1" applyBorder="1" applyAlignment="1">
      <alignment horizontal="center" vertical="center"/>
    </xf>
    <xf numFmtId="0" fontId="4" fillId="0" borderId="0" xfId="0" applyFont="1" applyBorder="1"/>
    <xf numFmtId="0" fontId="4" fillId="0" borderId="0" xfId="0" applyFont="1" applyBorder="1"/>
    <xf numFmtId="0" fontId="2" fillId="3" borderId="1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2" fillId="0" borderId="46" xfId="0" applyFont="1" applyFill="1" applyBorder="1" applyAlignment="1">
      <alignment horizontal="center" vertical="center"/>
    </xf>
    <xf numFmtId="0" fontId="2" fillId="0" borderId="47" xfId="0" applyFont="1" applyFill="1" applyBorder="1" applyAlignment="1">
      <alignment horizontal="center" vertical="center"/>
    </xf>
    <xf numFmtId="0" fontId="2" fillId="0" borderId="52" xfId="0" applyFont="1" applyFill="1" applyBorder="1" applyAlignment="1">
      <alignment horizontal="center" vertical="center"/>
    </xf>
    <xf numFmtId="0" fontId="2" fillId="0" borderId="64" xfId="0" applyFont="1" applyFill="1" applyBorder="1" applyAlignment="1">
      <alignment horizontal="center" vertical="center"/>
    </xf>
    <xf numFmtId="49" fontId="3" fillId="5" borderId="7" xfId="0" applyNumberFormat="1" applyFont="1" applyFill="1" applyBorder="1" applyAlignment="1">
      <alignment horizontal="center" vertical="center" wrapText="1"/>
    </xf>
    <xf numFmtId="0" fontId="8" fillId="6" borderId="7" xfId="1" applyFont="1" applyFill="1" applyBorder="1" applyAlignment="1"/>
    <xf numFmtId="49" fontId="3" fillId="5" borderId="13" xfId="0" applyNumberFormat="1" applyFont="1" applyFill="1" applyBorder="1" applyAlignment="1">
      <alignment horizontal="center" vertical="center" wrapText="1"/>
    </xf>
    <xf numFmtId="0" fontId="8" fillId="6" borderId="13" xfId="1" applyFont="1" applyFill="1" applyBorder="1" applyAlignment="1">
      <alignment horizontal="left" vertical="center" wrapText="1"/>
    </xf>
    <xf numFmtId="0" fontId="3" fillId="3" borderId="48" xfId="0" applyFont="1" applyFill="1" applyBorder="1" applyAlignment="1">
      <alignment horizontal="center" vertical="center"/>
    </xf>
    <xf numFmtId="49" fontId="3" fillId="3" borderId="7" xfId="0" applyNumberFormat="1" applyFont="1" applyFill="1" applyBorder="1" applyAlignment="1">
      <alignment horizontal="center" vertical="center" wrapText="1"/>
    </xf>
    <xf numFmtId="49" fontId="3" fillId="3" borderId="65" xfId="0" applyNumberFormat="1" applyFont="1" applyFill="1" applyBorder="1" applyAlignment="1">
      <alignment horizontal="center" vertical="center" wrapText="1"/>
    </xf>
    <xf numFmtId="0" fontId="8" fillId="4" borderId="65" xfId="1" applyFont="1" applyFill="1" applyBorder="1" applyAlignment="1">
      <alignment horizontal="left" vertical="center" wrapText="1"/>
    </xf>
    <xf numFmtId="0" fontId="2" fillId="3" borderId="65" xfId="0" applyFont="1" applyFill="1" applyBorder="1" applyAlignment="1">
      <alignment horizontal="center" vertical="center" wrapText="1"/>
    </xf>
    <xf numFmtId="0" fontId="3" fillId="3" borderId="66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4" fillId="0" borderId="0" xfId="0" applyFont="1" applyBorder="1"/>
    <xf numFmtId="0" fontId="4" fillId="0" borderId="0" xfId="0" applyFont="1" applyBorder="1"/>
    <xf numFmtId="0" fontId="4" fillId="0" borderId="0" xfId="0" applyFont="1" applyBorder="1"/>
    <xf numFmtId="49" fontId="3" fillId="0" borderId="67" xfId="0" applyNumberFormat="1" applyFont="1" applyFill="1" applyBorder="1" applyAlignment="1">
      <alignment horizontal="center" vertical="center" wrapText="1"/>
    </xf>
    <xf numFmtId="0" fontId="8" fillId="4" borderId="67" xfId="1" applyFont="1" applyFill="1" applyBorder="1" applyAlignment="1"/>
    <xf numFmtId="0" fontId="2" fillId="0" borderId="67" xfId="0" applyFont="1" applyFill="1" applyBorder="1" applyAlignment="1">
      <alignment horizontal="center" vertical="center" wrapText="1"/>
    </xf>
    <xf numFmtId="0" fontId="3" fillId="0" borderId="68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/>
    </xf>
    <xf numFmtId="0" fontId="3" fillId="0" borderId="40" xfId="0" applyFont="1" applyFill="1" applyBorder="1" applyAlignment="1">
      <alignment horizontal="center" vertical="center" wrapText="1"/>
    </xf>
    <xf numFmtId="0" fontId="3" fillId="0" borderId="68" xfId="0" applyFont="1" applyFill="1" applyBorder="1" applyAlignment="1">
      <alignment horizontal="center" vertical="center" wrapText="1"/>
    </xf>
    <xf numFmtId="0" fontId="3" fillId="3" borderId="40" xfId="0" applyFont="1" applyFill="1" applyBorder="1" applyAlignment="1">
      <alignment horizontal="center" vertical="center"/>
    </xf>
    <xf numFmtId="49" fontId="3" fillId="0" borderId="65" xfId="0" applyNumberFormat="1" applyFont="1" applyFill="1" applyBorder="1" applyAlignment="1">
      <alignment horizontal="center" vertical="center" wrapText="1"/>
    </xf>
    <xf numFmtId="0" fontId="2" fillId="0" borderId="6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66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65" xfId="0" applyFont="1" applyFill="1" applyBorder="1" applyAlignment="1">
      <alignment horizontal="center" vertical="center"/>
    </xf>
    <xf numFmtId="49" fontId="3" fillId="5" borderId="49" xfId="0" applyNumberFormat="1" applyFont="1" applyFill="1" applyBorder="1" applyAlignment="1">
      <alignment horizontal="center" vertical="center" wrapText="1"/>
    </xf>
    <xf numFmtId="0" fontId="8" fillId="6" borderId="49" xfId="1" applyFont="1" applyFill="1" applyBorder="1" applyAlignment="1">
      <alignment horizontal="left" vertical="center" wrapText="1"/>
    </xf>
    <xf numFmtId="0" fontId="2" fillId="5" borderId="49" xfId="0" applyFont="1" applyFill="1" applyBorder="1" applyAlignment="1">
      <alignment horizontal="center" vertical="center" wrapText="1"/>
    </xf>
    <xf numFmtId="0" fontId="2" fillId="5" borderId="20" xfId="0" applyFont="1" applyFill="1" applyBorder="1" applyAlignment="1">
      <alignment horizontal="center" vertical="center"/>
    </xf>
    <xf numFmtId="0" fontId="3" fillId="5" borderId="50" xfId="0" applyFont="1" applyFill="1" applyBorder="1" applyAlignment="1">
      <alignment horizontal="center" vertical="center"/>
    </xf>
    <xf numFmtId="0" fontId="3" fillId="5" borderId="42" xfId="0" applyFont="1" applyFill="1" applyBorder="1" applyAlignment="1">
      <alignment horizontal="center" vertical="center"/>
    </xf>
    <xf numFmtId="0" fontId="2" fillId="5" borderId="55" xfId="0" applyFont="1" applyFill="1" applyBorder="1" applyAlignment="1">
      <alignment horizontal="center" vertical="center"/>
    </xf>
    <xf numFmtId="0" fontId="3" fillId="5" borderId="39" xfId="0" applyFont="1" applyFill="1" applyBorder="1" applyAlignment="1">
      <alignment horizontal="center" vertical="center"/>
    </xf>
    <xf numFmtId="0" fontId="3" fillId="5" borderId="35" xfId="0" applyFont="1" applyFill="1" applyBorder="1" applyAlignment="1">
      <alignment horizontal="center" vertical="center"/>
    </xf>
    <xf numFmtId="0" fontId="3" fillId="5" borderId="36" xfId="0" applyFont="1" applyFill="1" applyBorder="1" applyAlignment="1">
      <alignment horizontal="center" vertical="center"/>
    </xf>
    <xf numFmtId="0" fontId="3" fillId="5" borderId="49" xfId="0" applyFont="1" applyFill="1" applyBorder="1" applyAlignment="1">
      <alignment horizontal="center" vertical="center"/>
    </xf>
    <xf numFmtId="0" fontId="2" fillId="5" borderId="49" xfId="0" applyFont="1" applyFill="1" applyBorder="1" applyAlignment="1">
      <alignment horizontal="center" vertical="center"/>
    </xf>
    <xf numFmtId="0" fontId="2" fillId="2" borderId="27" xfId="0" applyFont="1" applyFill="1" applyBorder="1" applyAlignment="1"/>
    <xf numFmtId="0" fontId="8" fillId="2" borderId="25" xfId="0" applyFont="1" applyFill="1" applyBorder="1"/>
    <xf numFmtId="49" fontId="3" fillId="5" borderId="52" xfId="0" applyNumberFormat="1" applyFont="1" applyFill="1" applyBorder="1" applyAlignment="1">
      <alignment horizontal="center" vertical="center" wrapText="1"/>
    </xf>
    <xf numFmtId="0" fontId="8" fillId="6" borderId="45" xfId="1" applyFont="1" applyFill="1" applyBorder="1" applyAlignment="1">
      <alignment horizontal="left" vertical="center" wrapText="1"/>
    </xf>
    <xf numFmtId="0" fontId="2" fillId="5" borderId="52" xfId="0" applyFont="1" applyFill="1" applyBorder="1" applyAlignment="1">
      <alignment horizontal="center" vertical="center" wrapText="1"/>
    </xf>
    <xf numFmtId="0" fontId="2" fillId="0" borderId="64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3" fillId="0" borderId="46" xfId="0" applyFont="1" applyFill="1" applyBorder="1" applyAlignment="1">
      <alignment horizontal="center" vertical="center"/>
    </xf>
    <xf numFmtId="0" fontId="3" fillId="0" borderId="47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47" xfId="0" applyFont="1" applyFill="1" applyBorder="1" applyAlignment="1">
      <alignment horizontal="center" vertical="center"/>
    </xf>
    <xf numFmtId="0" fontId="2" fillId="2" borderId="64" xfId="0" applyFont="1" applyFill="1" applyBorder="1" applyAlignment="1">
      <alignment horizontal="center" vertical="center"/>
    </xf>
    <xf numFmtId="0" fontId="3" fillId="0" borderId="43" xfId="0" applyFont="1" applyFill="1" applyBorder="1" applyAlignment="1">
      <alignment horizontal="center" vertical="center"/>
    </xf>
    <xf numFmtId="0" fontId="3" fillId="0" borderId="44" xfId="0" applyFont="1" applyFill="1" applyBorder="1" applyAlignment="1">
      <alignment horizontal="center" vertical="center"/>
    </xf>
    <xf numFmtId="0" fontId="3" fillId="0" borderId="69" xfId="0" applyFont="1" applyFill="1" applyBorder="1" applyAlignment="1">
      <alignment horizontal="center" vertical="center"/>
    </xf>
    <xf numFmtId="0" fontId="3" fillId="5" borderId="30" xfId="0" applyFont="1" applyFill="1" applyBorder="1" applyAlignment="1">
      <alignment horizontal="center" vertical="center"/>
    </xf>
    <xf numFmtId="0" fontId="3" fillId="5" borderId="38" xfId="0" applyFont="1" applyFill="1" applyBorder="1" applyAlignment="1">
      <alignment horizontal="center" vertical="center"/>
    </xf>
    <xf numFmtId="0" fontId="3" fillId="5" borderId="43" xfId="0" applyFont="1" applyFill="1" applyBorder="1" applyAlignment="1">
      <alignment horizontal="center" vertical="center"/>
    </xf>
    <xf numFmtId="0" fontId="2" fillId="0" borderId="65" xfId="0" applyFont="1" applyFill="1" applyBorder="1" applyAlignment="1">
      <alignment horizontal="center" vertical="center"/>
    </xf>
    <xf numFmtId="0" fontId="3" fillId="0" borderId="64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/>
    </xf>
    <xf numFmtId="49" fontId="3" fillId="5" borderId="46" xfId="0" applyNumberFormat="1" applyFont="1" applyFill="1" applyBorder="1" applyAlignment="1">
      <alignment horizontal="center" vertical="center" wrapText="1"/>
    </xf>
    <xf numFmtId="0" fontId="8" fillId="6" borderId="43" xfId="1" applyFont="1" applyFill="1" applyBorder="1" applyAlignment="1">
      <alignment horizontal="left" vertical="center" wrapText="1"/>
    </xf>
    <xf numFmtId="0" fontId="2" fillId="5" borderId="46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/>
    </xf>
    <xf numFmtId="0" fontId="3" fillId="5" borderId="46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49" fontId="3" fillId="5" borderId="47" xfId="0" applyNumberFormat="1" applyFont="1" applyFill="1" applyBorder="1" applyAlignment="1">
      <alignment horizontal="center" vertical="center" wrapText="1"/>
    </xf>
    <xf numFmtId="0" fontId="8" fillId="6" borderId="44" xfId="1" applyFont="1" applyFill="1" applyBorder="1" applyAlignment="1">
      <alignment horizontal="left" vertical="center" wrapText="1"/>
    </xf>
    <xf numFmtId="0" fontId="2" fillId="5" borderId="47" xfId="0" applyFont="1" applyFill="1" applyBorder="1" applyAlignment="1">
      <alignment horizontal="center" vertical="center" wrapText="1"/>
    </xf>
    <xf numFmtId="0" fontId="2" fillId="5" borderId="13" xfId="0" applyFont="1" applyFill="1" applyBorder="1" applyAlignment="1">
      <alignment horizontal="center" vertical="center"/>
    </xf>
    <xf numFmtId="0" fontId="3" fillId="5" borderId="47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center" vertical="center"/>
    </xf>
    <xf numFmtId="0" fontId="3" fillId="5" borderId="31" xfId="0" applyFont="1" applyFill="1" applyBorder="1" applyAlignment="1">
      <alignment horizontal="center" vertical="center"/>
    </xf>
    <xf numFmtId="0" fontId="3" fillId="5" borderId="32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center" vertical="center"/>
    </xf>
    <xf numFmtId="0" fontId="3" fillId="5" borderId="15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0" fontId="3" fillId="5" borderId="44" xfId="0" applyFont="1" applyFill="1" applyBorder="1" applyAlignment="1">
      <alignment horizontal="center" vertical="center"/>
    </xf>
    <xf numFmtId="49" fontId="3" fillId="3" borderId="20" xfId="0" applyNumberFormat="1" applyFont="1" applyFill="1" applyBorder="1" applyAlignment="1">
      <alignment horizontal="center" vertical="center" wrapText="1"/>
    </xf>
    <xf numFmtId="0" fontId="8" fillId="4" borderId="55" xfId="1" applyFont="1" applyFill="1" applyBorder="1" applyAlignment="1">
      <alignment horizontal="left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55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3" fillId="3" borderId="49" xfId="0" applyFont="1" applyFill="1" applyBorder="1" applyAlignment="1">
      <alignment horizontal="center" vertical="center"/>
    </xf>
    <xf numFmtId="0" fontId="2" fillId="3" borderId="49" xfId="0" applyFont="1" applyFill="1" applyBorder="1" applyAlignment="1">
      <alignment horizontal="center" vertical="center"/>
    </xf>
    <xf numFmtId="0" fontId="3" fillId="3" borderId="39" xfId="0" applyFont="1" applyFill="1" applyBorder="1" applyAlignment="1">
      <alignment horizontal="center" vertical="center"/>
    </xf>
    <xf numFmtId="0" fontId="3" fillId="3" borderId="35" xfId="0" applyFont="1" applyFill="1" applyBorder="1" applyAlignment="1">
      <alignment horizontal="center" vertical="center"/>
    </xf>
    <xf numFmtId="0" fontId="3" fillId="3" borderId="36" xfId="0" applyFont="1" applyFill="1" applyBorder="1" applyAlignment="1">
      <alignment horizontal="center" vertical="center"/>
    </xf>
    <xf numFmtId="0" fontId="3" fillId="3" borderId="42" xfId="0" applyFont="1" applyFill="1" applyBorder="1" applyAlignment="1">
      <alignment horizontal="center" vertical="center"/>
    </xf>
    <xf numFmtId="0" fontId="3" fillId="3" borderId="55" xfId="0" applyFont="1" applyFill="1" applyBorder="1" applyAlignment="1">
      <alignment horizontal="center" vertical="center"/>
    </xf>
    <xf numFmtId="0" fontId="4" fillId="0" borderId="0" xfId="0" applyFont="1" applyBorder="1"/>
    <xf numFmtId="0" fontId="4" fillId="0" borderId="0" xfId="0" applyFont="1" applyBorder="1"/>
    <xf numFmtId="0" fontId="3" fillId="0" borderId="46" xfId="0" applyFont="1" applyFill="1" applyBorder="1" applyAlignment="1"/>
    <xf numFmtId="0" fontId="3" fillId="0" borderId="47" xfId="0" applyFont="1" applyFill="1" applyBorder="1" applyAlignment="1"/>
    <xf numFmtId="0" fontId="3" fillId="0" borderId="64" xfId="0" applyFont="1" applyFill="1" applyBorder="1" applyAlignment="1">
      <alignment wrapText="1"/>
    </xf>
    <xf numFmtId="0" fontId="2" fillId="2" borderId="20" xfId="0" applyFont="1" applyFill="1" applyBorder="1" applyAlignment="1">
      <alignment horizontal="left"/>
    </xf>
    <xf numFmtId="0" fontId="4" fillId="0" borderId="0" xfId="0" applyFont="1" applyBorder="1"/>
    <xf numFmtId="0" fontId="2" fillId="5" borderId="7" xfId="0" applyFont="1" applyFill="1" applyBorder="1" applyAlignment="1">
      <alignment horizontal="center" vertical="center" wrapText="1"/>
    </xf>
    <xf numFmtId="0" fontId="2" fillId="5" borderId="46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2" fillId="5" borderId="51" xfId="0" applyFont="1" applyFill="1" applyBorder="1" applyAlignment="1">
      <alignment horizontal="center" vertical="center"/>
    </xf>
    <xf numFmtId="0" fontId="8" fillId="5" borderId="5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2" fillId="5" borderId="13" xfId="0" applyFont="1" applyFill="1" applyBorder="1" applyAlignment="1">
      <alignment horizontal="center" vertical="center" wrapText="1"/>
    </xf>
    <xf numFmtId="0" fontId="2" fillId="5" borderId="47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2" fillId="5" borderId="44" xfId="0" applyFont="1" applyFill="1" applyBorder="1" applyAlignment="1">
      <alignment horizontal="center" vertical="center"/>
    </xf>
    <xf numFmtId="49" fontId="3" fillId="0" borderId="25" xfId="0" applyNumberFormat="1" applyFont="1" applyFill="1" applyBorder="1" applyAlignment="1">
      <alignment horizontal="center" vertical="center" wrapText="1"/>
    </xf>
    <xf numFmtId="0" fontId="8" fillId="4" borderId="25" xfId="1" applyFont="1" applyFill="1" applyBorder="1" applyAlignment="1">
      <alignment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/>
    </xf>
    <xf numFmtId="0" fontId="2" fillId="2" borderId="61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3" borderId="34" xfId="0" applyFont="1" applyFill="1" applyBorder="1" applyAlignment="1">
      <alignment horizontal="center" vertical="center"/>
    </xf>
    <xf numFmtId="49" fontId="3" fillId="5" borderId="37" xfId="0" applyNumberFormat="1" applyFont="1" applyFill="1" applyBorder="1" applyAlignment="1">
      <alignment horizontal="center" vertical="center" wrapText="1"/>
    </xf>
    <xf numFmtId="0" fontId="8" fillId="6" borderId="37" xfId="1" applyFont="1" applyFill="1" applyBorder="1" applyAlignment="1">
      <alignment horizontal="left" vertical="center" wrapText="1"/>
    </xf>
    <xf numFmtId="0" fontId="2" fillId="5" borderId="37" xfId="0" applyFont="1" applyFill="1" applyBorder="1" applyAlignment="1">
      <alignment horizontal="center" vertical="center" wrapText="1"/>
    </xf>
    <xf numFmtId="0" fontId="2" fillId="5" borderId="52" xfId="0" applyFont="1" applyFill="1" applyBorder="1" applyAlignment="1">
      <alignment horizontal="center" vertical="center"/>
    </xf>
    <xf numFmtId="0" fontId="3" fillId="5" borderId="33" xfId="0" applyFont="1" applyFill="1" applyBorder="1" applyAlignment="1">
      <alignment horizontal="center" vertical="center"/>
    </xf>
    <xf numFmtId="0" fontId="2" fillId="5" borderId="45" xfId="0" applyFont="1" applyFill="1" applyBorder="1" applyAlignment="1">
      <alignment horizontal="center" vertical="center"/>
    </xf>
    <xf numFmtId="0" fontId="3" fillId="5" borderId="37" xfId="0" applyFont="1" applyFill="1" applyBorder="1" applyAlignment="1">
      <alignment horizontal="center" vertical="center"/>
    </xf>
    <xf numFmtId="0" fontId="2" fillId="5" borderId="37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2" borderId="69" xfId="0" applyFont="1" applyFill="1" applyBorder="1" applyAlignment="1">
      <alignment horizontal="center" vertical="center"/>
    </xf>
    <xf numFmtId="0" fontId="2" fillId="2" borderId="65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3" fillId="0" borderId="40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3" fillId="0" borderId="67" xfId="0" applyFont="1" applyFill="1" applyBorder="1" applyAlignment="1">
      <alignment horizontal="center" vertical="center"/>
    </xf>
    <xf numFmtId="0" fontId="2" fillId="2" borderId="67" xfId="0" applyFont="1" applyFill="1" applyBorder="1" applyAlignment="1">
      <alignment horizontal="center" vertical="center"/>
    </xf>
    <xf numFmtId="0" fontId="8" fillId="4" borderId="7" xfId="1" applyFont="1" applyFill="1" applyBorder="1" applyAlignment="1">
      <alignment horizontal="left" vertical="center" wrapText="1"/>
    </xf>
    <xf numFmtId="0" fontId="3" fillId="0" borderId="33" xfId="0" applyFont="1" applyFill="1" applyBorder="1" applyAlignment="1">
      <alignment horizontal="center" vertical="center"/>
    </xf>
    <xf numFmtId="0" fontId="4" fillId="0" borderId="0" xfId="0" applyFont="1" applyBorder="1"/>
    <xf numFmtId="0" fontId="4" fillId="0" borderId="0" xfId="0" applyFont="1" applyBorder="1"/>
    <xf numFmtId="0" fontId="2" fillId="5" borderId="54" xfId="0" applyFont="1" applyFill="1" applyBorder="1" applyAlignment="1">
      <alignment horizontal="center" vertical="center"/>
    </xf>
    <xf numFmtId="0" fontId="2" fillId="5" borderId="53" xfId="0" applyFont="1" applyFill="1" applyBorder="1" applyAlignment="1">
      <alignment horizontal="center" vertical="center"/>
    </xf>
    <xf numFmtId="0" fontId="3" fillId="5" borderId="53" xfId="0" applyFont="1" applyFill="1" applyBorder="1" applyAlignment="1">
      <alignment horizontal="center" vertical="center"/>
    </xf>
    <xf numFmtId="0" fontId="3" fillId="0" borderId="61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 wrapText="1"/>
    </xf>
    <xf numFmtId="0" fontId="3" fillId="5" borderId="54" xfId="0" applyFont="1" applyFill="1" applyBorder="1" applyAlignment="1">
      <alignment horizontal="center" vertical="center"/>
    </xf>
    <xf numFmtId="0" fontId="2" fillId="0" borderId="45" xfId="0" applyFont="1" applyFill="1" applyBorder="1" applyAlignment="1">
      <alignment horizontal="center"/>
    </xf>
    <xf numFmtId="0" fontId="7" fillId="0" borderId="33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3" fillId="5" borderId="51" xfId="0" applyFont="1" applyFill="1" applyBorder="1" applyAlignment="1">
      <alignment horizontal="center" vertical="center"/>
    </xf>
    <xf numFmtId="0" fontId="8" fillId="4" borderId="43" xfId="1" applyFont="1" applyFill="1" applyBorder="1" applyAlignment="1">
      <alignment horizontal="left" vertical="center"/>
    </xf>
    <xf numFmtId="0" fontId="8" fillId="4" borderId="44" xfId="1" applyFont="1" applyFill="1" applyBorder="1" applyAlignment="1">
      <alignment horizontal="left" vertical="center" wrapText="1"/>
    </xf>
    <xf numFmtId="0" fontId="8" fillId="4" borderId="60" xfId="1" applyFont="1" applyFill="1" applyBorder="1" applyAlignment="1">
      <alignment wrapText="1"/>
    </xf>
    <xf numFmtId="49" fontId="3" fillId="0" borderId="46" xfId="0" applyNumberFormat="1" applyFont="1" applyFill="1" applyBorder="1" applyAlignment="1">
      <alignment horizontal="center" vertical="center" wrapText="1"/>
    </xf>
    <xf numFmtId="49" fontId="3" fillId="0" borderId="47" xfId="0" applyNumberFormat="1" applyFont="1" applyFill="1" applyBorder="1" applyAlignment="1">
      <alignment horizontal="center" vertical="center" wrapText="1"/>
    </xf>
    <xf numFmtId="49" fontId="3" fillId="0" borderId="64" xfId="0" applyNumberFormat="1" applyFont="1" applyFill="1" applyBorder="1" applyAlignment="1">
      <alignment horizontal="center" vertical="center" wrapText="1"/>
    </xf>
    <xf numFmtId="49" fontId="3" fillId="0" borderId="27" xfId="0" applyNumberFormat="1" applyFont="1" applyFill="1" applyBorder="1" applyAlignment="1">
      <alignment horizontal="center" vertical="center" wrapText="1"/>
    </xf>
    <xf numFmtId="0" fontId="4" fillId="0" borderId="0" xfId="0" applyFont="1" applyBorder="1"/>
    <xf numFmtId="49" fontId="3" fillId="3" borderId="46" xfId="0" applyNumberFormat="1" applyFont="1" applyFill="1" applyBorder="1" applyAlignment="1">
      <alignment horizontal="center" vertical="center" wrapText="1"/>
    </xf>
    <xf numFmtId="49" fontId="3" fillId="3" borderId="47" xfId="0" applyNumberFormat="1" applyFont="1" applyFill="1" applyBorder="1" applyAlignment="1">
      <alignment horizontal="center" vertical="center" wrapText="1"/>
    </xf>
    <xf numFmtId="0" fontId="8" fillId="4" borderId="43" xfId="1" applyFont="1" applyFill="1" applyBorder="1" applyAlignment="1">
      <alignment horizontal="left" vertical="center" wrapText="1"/>
    </xf>
    <xf numFmtId="0" fontId="8" fillId="4" borderId="44" xfId="1" applyFont="1" applyFill="1" applyBorder="1" applyAlignment="1"/>
    <xf numFmtId="0" fontId="2" fillId="0" borderId="51" xfId="0" applyFont="1" applyFill="1" applyBorder="1" applyAlignment="1">
      <alignment horizontal="center" vertical="center"/>
    </xf>
    <xf numFmtId="0" fontId="2" fillId="0" borderId="53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 wrapText="1"/>
    </xf>
    <xf numFmtId="0" fontId="4" fillId="0" borderId="0" xfId="0" applyFont="1" applyBorder="1"/>
    <xf numFmtId="0" fontId="4" fillId="0" borderId="0" xfId="0" applyFont="1" applyBorder="1"/>
    <xf numFmtId="0" fontId="2" fillId="3" borderId="64" xfId="0" applyFont="1" applyFill="1" applyBorder="1" applyAlignment="1">
      <alignment horizontal="center" vertical="center"/>
    </xf>
    <xf numFmtId="0" fontId="2" fillId="3" borderId="69" xfId="0" applyFont="1" applyFill="1" applyBorder="1" applyAlignment="1">
      <alignment horizontal="center" vertical="center"/>
    </xf>
    <xf numFmtId="0" fontId="3" fillId="3" borderId="65" xfId="0" applyFont="1" applyFill="1" applyBorder="1" applyAlignment="1">
      <alignment horizontal="center" vertical="center"/>
    </xf>
    <xf numFmtId="0" fontId="2" fillId="3" borderId="65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 wrapText="1"/>
    </xf>
    <xf numFmtId="0" fontId="2" fillId="3" borderId="46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2" fillId="3" borderId="51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2" fillId="3" borderId="37" xfId="0" applyFont="1" applyFill="1" applyBorder="1" applyAlignment="1">
      <alignment horizontal="center" vertical="center" wrapText="1"/>
    </xf>
    <xf numFmtId="0" fontId="2" fillId="3" borderId="52" xfId="0" applyFont="1" applyFill="1" applyBorder="1" applyAlignment="1">
      <alignment horizontal="center" vertical="center"/>
    </xf>
    <xf numFmtId="0" fontId="3" fillId="3" borderId="33" xfId="0" applyFont="1" applyFill="1" applyBorder="1" applyAlignment="1">
      <alignment horizontal="center" vertical="center"/>
    </xf>
    <xf numFmtId="0" fontId="2" fillId="3" borderId="45" xfId="0" applyFont="1" applyFill="1" applyBorder="1" applyAlignment="1">
      <alignment horizontal="center" vertical="center"/>
    </xf>
    <xf numFmtId="0" fontId="3" fillId="3" borderId="30" xfId="0" applyFont="1" applyFill="1" applyBorder="1" applyAlignment="1">
      <alignment horizontal="center" vertical="center"/>
    </xf>
    <xf numFmtId="0" fontId="3" fillId="3" borderId="31" xfId="0" applyFont="1" applyFill="1" applyBorder="1" applyAlignment="1">
      <alignment horizontal="center" vertical="center"/>
    </xf>
    <xf numFmtId="0" fontId="3" fillId="3" borderId="32" xfId="0" applyFont="1" applyFill="1" applyBorder="1" applyAlignment="1">
      <alignment horizontal="center" vertical="center"/>
    </xf>
    <xf numFmtId="0" fontId="3" fillId="3" borderId="37" xfId="0" applyFont="1" applyFill="1" applyBorder="1" applyAlignment="1">
      <alignment horizontal="center" vertical="center"/>
    </xf>
    <xf numFmtId="0" fontId="2" fillId="3" borderId="37" xfId="0" applyFont="1" applyFill="1" applyBorder="1" applyAlignment="1">
      <alignment horizontal="center" vertical="center"/>
    </xf>
    <xf numFmtId="0" fontId="8" fillId="4" borderId="67" xfId="1" applyFont="1" applyFill="1" applyBorder="1" applyAlignment="1">
      <alignment horizontal="left" vertical="center" wrapText="1"/>
    </xf>
    <xf numFmtId="0" fontId="3" fillId="0" borderId="21" xfId="0" applyFont="1" applyFill="1" applyBorder="1" applyAlignment="1">
      <alignment horizontal="center" vertical="center"/>
    </xf>
    <xf numFmtId="0" fontId="2" fillId="0" borderId="57" xfId="0" applyFont="1" applyFill="1" applyBorder="1" applyAlignment="1">
      <alignment horizontal="center" vertical="center"/>
    </xf>
    <xf numFmtId="0" fontId="3" fillId="0" borderId="71" xfId="0" applyFont="1" applyFill="1" applyBorder="1" applyAlignment="1">
      <alignment horizontal="center" vertical="center"/>
    </xf>
    <xf numFmtId="0" fontId="3" fillId="0" borderId="72" xfId="0" applyFont="1" applyFill="1" applyBorder="1" applyAlignment="1">
      <alignment horizontal="center" vertical="center"/>
    </xf>
    <xf numFmtId="0" fontId="3" fillId="0" borderId="74" xfId="0" applyFont="1" applyFill="1" applyBorder="1" applyAlignment="1">
      <alignment horizontal="center" vertical="center"/>
    </xf>
    <xf numFmtId="0" fontId="2" fillId="2" borderId="74" xfId="0" applyFont="1" applyFill="1" applyBorder="1" applyAlignment="1">
      <alignment horizontal="center" vertical="center"/>
    </xf>
    <xf numFmtId="49" fontId="3" fillId="7" borderId="49" xfId="0" applyNumberFormat="1" applyFont="1" applyFill="1" applyBorder="1" applyAlignment="1">
      <alignment horizontal="center" vertical="center" wrapText="1"/>
    </xf>
    <xf numFmtId="0" fontId="8" fillId="8" borderId="49" xfId="1" applyFont="1" applyFill="1" applyBorder="1" applyAlignment="1">
      <alignment horizontal="left" vertical="center" wrapText="1"/>
    </xf>
    <xf numFmtId="0" fontId="2" fillId="7" borderId="49" xfId="0" applyFont="1" applyFill="1" applyBorder="1" applyAlignment="1">
      <alignment horizontal="center" vertical="center" wrapText="1"/>
    </xf>
    <xf numFmtId="0" fontId="2" fillId="7" borderId="20" xfId="0" applyFont="1" applyFill="1" applyBorder="1" applyAlignment="1">
      <alignment horizontal="center" vertical="center"/>
    </xf>
    <xf numFmtId="0" fontId="3" fillId="7" borderId="50" xfId="0" applyFont="1" applyFill="1" applyBorder="1" applyAlignment="1">
      <alignment horizontal="center" vertical="center"/>
    </xf>
    <xf numFmtId="0" fontId="3" fillId="7" borderId="42" xfId="0" applyFont="1" applyFill="1" applyBorder="1" applyAlignment="1">
      <alignment horizontal="center" vertical="center"/>
    </xf>
    <xf numFmtId="0" fontId="2" fillId="7" borderId="55" xfId="0" applyFont="1" applyFill="1" applyBorder="1" applyAlignment="1">
      <alignment horizontal="center" vertical="center"/>
    </xf>
    <xf numFmtId="0" fontId="3" fillId="7" borderId="39" xfId="0" applyFont="1" applyFill="1" applyBorder="1" applyAlignment="1">
      <alignment horizontal="center" vertical="center"/>
    </xf>
    <xf numFmtId="0" fontId="3" fillId="7" borderId="35" xfId="0" applyFont="1" applyFill="1" applyBorder="1" applyAlignment="1">
      <alignment horizontal="center" vertical="center"/>
    </xf>
    <xf numFmtId="0" fontId="3" fillId="7" borderId="36" xfId="0" applyFont="1" applyFill="1" applyBorder="1" applyAlignment="1">
      <alignment horizontal="center" vertical="center"/>
    </xf>
    <xf numFmtId="0" fontId="3" fillId="7" borderId="49" xfId="0" applyFont="1" applyFill="1" applyBorder="1" applyAlignment="1">
      <alignment horizontal="center" vertical="center"/>
    </xf>
    <xf numFmtId="0" fontId="2" fillId="7" borderId="49" xfId="0" applyFont="1" applyFill="1" applyBorder="1" applyAlignment="1">
      <alignment horizontal="center" vertical="center"/>
    </xf>
    <xf numFmtId="49" fontId="3" fillId="3" borderId="67" xfId="0" applyNumberFormat="1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2" fillId="3" borderId="67" xfId="0" applyFont="1" applyFill="1" applyBorder="1" applyAlignment="1">
      <alignment horizontal="center" vertical="center" wrapText="1"/>
    </xf>
    <xf numFmtId="0" fontId="3" fillId="3" borderId="68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 wrapText="1"/>
    </xf>
    <xf numFmtId="49" fontId="3" fillId="3" borderId="52" xfId="0" applyNumberFormat="1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/>
    </xf>
    <xf numFmtId="0" fontId="2" fillId="0" borderId="76" xfId="0" applyFont="1" applyFill="1" applyBorder="1" applyAlignment="1">
      <alignment horizontal="center" vertical="center"/>
    </xf>
    <xf numFmtId="0" fontId="2" fillId="3" borderId="46" xfId="0" applyFont="1" applyFill="1" applyBorder="1" applyAlignment="1">
      <alignment horizontal="center" vertical="center" wrapText="1"/>
    </xf>
    <xf numFmtId="0" fontId="2" fillId="3" borderId="52" xfId="0" applyFont="1" applyFill="1" applyBorder="1" applyAlignment="1">
      <alignment horizontal="center" vertical="center" wrapText="1"/>
    </xf>
    <xf numFmtId="0" fontId="3" fillId="3" borderId="41" xfId="0" applyFont="1" applyFill="1" applyBorder="1" applyAlignment="1">
      <alignment horizontal="center" vertical="center"/>
    </xf>
    <xf numFmtId="49" fontId="3" fillId="3" borderId="70" xfId="0" applyNumberFormat="1" applyFont="1" applyFill="1" applyBorder="1" applyAlignment="1">
      <alignment horizontal="center" vertical="center" wrapText="1"/>
    </xf>
    <xf numFmtId="0" fontId="8" fillId="4" borderId="24" xfId="1" applyFont="1" applyFill="1" applyBorder="1" applyAlignment="1"/>
    <xf numFmtId="0" fontId="2" fillId="0" borderId="70" xfId="0" applyFont="1" applyFill="1" applyBorder="1" applyAlignment="1">
      <alignment horizontal="center" vertical="center" wrapText="1"/>
    </xf>
    <xf numFmtId="0" fontId="2" fillId="0" borderId="54" xfId="0" applyFont="1" applyFill="1" applyBorder="1" applyAlignment="1">
      <alignment horizontal="center" vertical="center"/>
    </xf>
    <xf numFmtId="0" fontId="3" fillId="0" borderId="45" xfId="0" applyFont="1" applyFill="1" applyBorder="1" applyAlignment="1">
      <alignment horizontal="center" vertical="center"/>
    </xf>
    <xf numFmtId="0" fontId="8" fillId="4" borderId="43" xfId="1" applyFont="1" applyFill="1" applyBorder="1" applyAlignment="1"/>
    <xf numFmtId="49" fontId="3" fillId="3" borderId="64" xfId="0" applyNumberFormat="1" applyFont="1" applyFill="1" applyBorder="1" applyAlignment="1">
      <alignment horizontal="center" vertical="center" wrapText="1"/>
    </xf>
    <xf numFmtId="0" fontId="8" fillId="4" borderId="69" xfId="1" applyFont="1" applyFill="1" applyBorder="1" applyAlignment="1"/>
    <xf numFmtId="0" fontId="3" fillId="0" borderId="63" xfId="0" applyFont="1" applyFill="1" applyBorder="1" applyAlignment="1">
      <alignment horizontal="center" vertical="center"/>
    </xf>
    <xf numFmtId="0" fontId="8" fillId="0" borderId="28" xfId="0" applyFont="1" applyFill="1" applyBorder="1" applyAlignment="1">
      <alignment horizontal="center" vertical="center"/>
    </xf>
    <xf numFmtId="0" fontId="3" fillId="0" borderId="77" xfId="0" applyFont="1" applyFill="1" applyBorder="1" applyAlignment="1">
      <alignment horizontal="center" vertical="center" wrapText="1"/>
    </xf>
    <xf numFmtId="0" fontId="3" fillId="0" borderId="63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/>
    </xf>
    <xf numFmtId="0" fontId="3" fillId="3" borderId="72" xfId="0" applyFont="1" applyFill="1" applyBorder="1" applyAlignment="1">
      <alignment horizontal="center" vertical="center"/>
    </xf>
    <xf numFmtId="0" fontId="2" fillId="2" borderId="75" xfId="0" applyFont="1" applyFill="1" applyBorder="1" applyAlignment="1">
      <alignment horizontal="center" vertical="center"/>
    </xf>
    <xf numFmtId="0" fontId="2" fillId="7" borderId="27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/>
    </xf>
    <xf numFmtId="0" fontId="3" fillId="7" borderId="19" xfId="0" applyFont="1" applyFill="1" applyBorder="1" applyAlignment="1">
      <alignment horizontal="center" vertical="center"/>
    </xf>
    <xf numFmtId="0" fontId="3" fillId="7" borderId="34" xfId="0" applyFont="1" applyFill="1" applyBorder="1" applyAlignment="1">
      <alignment horizontal="center" vertical="center"/>
    </xf>
    <xf numFmtId="0" fontId="2" fillId="7" borderId="60" xfId="0" applyFont="1" applyFill="1" applyBorder="1" applyAlignment="1">
      <alignment horizontal="center" vertical="center"/>
    </xf>
    <xf numFmtId="0" fontId="3" fillId="7" borderId="16" xfId="0" applyFont="1" applyFill="1" applyBorder="1" applyAlignment="1">
      <alignment horizontal="center" vertical="center"/>
    </xf>
    <xf numFmtId="0" fontId="3" fillId="7" borderId="17" xfId="0" applyFont="1" applyFill="1" applyBorder="1" applyAlignment="1">
      <alignment horizontal="center" vertical="center"/>
    </xf>
    <xf numFmtId="0" fontId="3" fillId="7" borderId="18" xfId="0" applyFont="1" applyFill="1" applyBorder="1" applyAlignment="1">
      <alignment horizontal="center" vertical="center"/>
    </xf>
    <xf numFmtId="0" fontId="3" fillId="7" borderId="25" xfId="0" applyFont="1" applyFill="1" applyBorder="1" applyAlignment="1">
      <alignment horizontal="center" vertical="center"/>
    </xf>
    <xf numFmtId="0" fontId="2" fillId="7" borderId="25" xfId="0" applyFont="1" applyFill="1" applyBorder="1" applyAlignment="1">
      <alignment horizontal="center" vertical="center"/>
    </xf>
    <xf numFmtId="49" fontId="3" fillId="3" borderId="74" xfId="0" applyNumberFormat="1" applyFont="1" applyFill="1" applyBorder="1" applyAlignment="1">
      <alignment horizontal="center" vertical="center" wrapText="1"/>
    </xf>
    <xf numFmtId="49" fontId="3" fillId="5" borderId="20" xfId="0" applyNumberFormat="1" applyFont="1" applyFill="1" applyBorder="1" applyAlignment="1">
      <alignment horizontal="center" vertical="center" wrapText="1"/>
    </xf>
    <xf numFmtId="0" fontId="2" fillId="3" borderId="47" xfId="0" applyFont="1" applyFill="1" applyBorder="1" applyAlignment="1">
      <alignment horizontal="center" vertical="center"/>
    </xf>
    <xf numFmtId="0" fontId="2" fillId="3" borderId="44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43" xfId="0" applyFont="1" applyFill="1" applyBorder="1" applyAlignment="1">
      <alignment horizontal="center" vertical="center"/>
    </xf>
    <xf numFmtId="0" fontId="8" fillId="4" borderId="69" xfId="1" applyFont="1" applyFill="1" applyBorder="1" applyAlignment="1">
      <alignment horizontal="left" vertical="center" wrapText="1"/>
    </xf>
    <xf numFmtId="0" fontId="8" fillId="8" borderId="55" xfId="1" applyFont="1" applyFill="1" applyBorder="1" applyAlignment="1">
      <alignment horizontal="left" vertical="center" wrapText="1"/>
    </xf>
    <xf numFmtId="49" fontId="3" fillId="7" borderId="20" xfId="0" applyNumberFormat="1" applyFont="1" applyFill="1" applyBorder="1" applyAlignment="1">
      <alignment horizontal="center" vertical="center" wrapText="1"/>
    </xf>
    <xf numFmtId="49" fontId="3" fillId="0" borderId="74" xfId="0" applyNumberFormat="1" applyFont="1" applyFill="1" applyBorder="1" applyAlignment="1">
      <alignment horizontal="center" vertical="center" wrapText="1"/>
    </xf>
    <xf numFmtId="0" fontId="8" fillId="4" borderId="74" xfId="1" applyFont="1" applyFill="1" applyBorder="1" applyAlignment="1"/>
    <xf numFmtId="0" fontId="2" fillId="0" borderId="74" xfId="0" applyFont="1" applyFill="1" applyBorder="1" applyAlignment="1">
      <alignment horizontal="center" vertical="center" wrapText="1"/>
    </xf>
    <xf numFmtId="0" fontId="3" fillId="0" borderId="62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3" fillId="0" borderId="78" xfId="0" applyFont="1" applyFill="1" applyBorder="1" applyAlignment="1">
      <alignment horizontal="center" vertical="center"/>
    </xf>
    <xf numFmtId="0" fontId="8" fillId="0" borderId="26" xfId="0" applyFont="1" applyFill="1" applyBorder="1" applyAlignment="1">
      <alignment horizontal="center" vertical="center"/>
    </xf>
    <xf numFmtId="0" fontId="3" fillId="0" borderId="72" xfId="0" applyFont="1" applyFill="1" applyBorder="1" applyAlignment="1">
      <alignment horizontal="center" vertical="center" wrapText="1"/>
    </xf>
    <xf numFmtId="0" fontId="3" fillId="0" borderId="62" xfId="0" applyFont="1" applyFill="1" applyBorder="1" applyAlignment="1">
      <alignment horizontal="center" vertical="center" wrapText="1"/>
    </xf>
    <xf numFmtId="0" fontId="8" fillId="4" borderId="67" xfId="1" applyFont="1" applyFill="1" applyBorder="1" applyAlignment="1">
      <alignment wrapText="1"/>
    </xf>
    <xf numFmtId="0" fontId="2" fillId="2" borderId="76" xfId="0" applyFont="1" applyFill="1" applyBorder="1" applyAlignment="1">
      <alignment horizontal="center" vertical="center"/>
    </xf>
    <xf numFmtId="0" fontId="8" fillId="8" borderId="49" xfId="1" applyFont="1" applyFill="1" applyBorder="1" applyAlignment="1">
      <alignment wrapText="1"/>
    </xf>
    <xf numFmtId="0" fontId="2" fillId="7" borderId="56" xfId="0" applyFont="1" applyFill="1" applyBorder="1" applyAlignment="1">
      <alignment horizontal="center" vertical="center"/>
    </xf>
    <xf numFmtId="0" fontId="8" fillId="7" borderId="35" xfId="0" applyFont="1" applyFill="1" applyBorder="1" applyAlignment="1">
      <alignment horizontal="center" vertical="center"/>
    </xf>
    <xf numFmtId="0" fontId="3" fillId="7" borderId="42" xfId="0" applyFont="1" applyFill="1" applyBorder="1" applyAlignment="1">
      <alignment horizontal="center" vertical="center" wrapText="1"/>
    </xf>
    <xf numFmtId="0" fontId="3" fillId="7" borderId="39" xfId="0" applyFont="1" applyFill="1" applyBorder="1" applyAlignment="1">
      <alignment horizontal="center" vertical="center" wrapText="1"/>
    </xf>
    <xf numFmtId="49" fontId="3" fillId="7" borderId="7" xfId="0" applyNumberFormat="1" applyFont="1" applyFill="1" applyBorder="1" applyAlignment="1">
      <alignment horizontal="center" vertical="center" wrapText="1"/>
    </xf>
    <xf numFmtId="0" fontId="8" fillId="8" borderId="7" xfId="1" applyFont="1" applyFill="1" applyBorder="1" applyAlignment="1">
      <alignment horizontal="left" vertical="center" wrapText="1"/>
    </xf>
    <xf numFmtId="0" fontId="2" fillId="7" borderId="7" xfId="0" applyFont="1" applyFill="1" applyBorder="1" applyAlignment="1">
      <alignment horizontal="center" vertical="center" wrapText="1"/>
    </xf>
    <xf numFmtId="0" fontId="2" fillId="7" borderId="46" xfId="0" applyFont="1" applyFill="1" applyBorder="1" applyAlignment="1">
      <alignment horizontal="center" vertical="center"/>
    </xf>
    <xf numFmtId="0" fontId="3" fillId="7" borderId="4" xfId="0" applyFont="1" applyFill="1" applyBorder="1" applyAlignment="1">
      <alignment horizontal="center" vertical="center"/>
    </xf>
    <xf numFmtId="0" fontId="3" fillId="7" borderId="9" xfId="0" applyFont="1" applyFill="1" applyBorder="1" applyAlignment="1">
      <alignment horizontal="center" vertical="center"/>
    </xf>
    <xf numFmtId="0" fontId="2" fillId="7" borderId="43" xfId="0" applyFont="1" applyFill="1" applyBorder="1" applyAlignment="1">
      <alignment horizontal="center" vertical="center"/>
    </xf>
    <xf numFmtId="0" fontId="3" fillId="7" borderId="8" xfId="0" applyFont="1" applyFill="1" applyBorder="1" applyAlignment="1">
      <alignment horizontal="center" vertical="center"/>
    </xf>
    <xf numFmtId="0" fontId="3" fillId="7" borderId="5" xfId="0" applyFont="1" applyFill="1" applyBorder="1" applyAlignment="1">
      <alignment horizontal="center" vertical="center"/>
    </xf>
    <xf numFmtId="0" fontId="3" fillId="7" borderId="6" xfId="0" applyFont="1" applyFill="1" applyBorder="1" applyAlignment="1">
      <alignment horizontal="center" vertical="center"/>
    </xf>
    <xf numFmtId="0" fontId="3" fillId="7" borderId="7" xfId="0" applyFont="1" applyFill="1" applyBorder="1" applyAlignment="1">
      <alignment horizontal="center" vertical="center"/>
    </xf>
    <xf numFmtId="0" fontId="2" fillId="7" borderId="7" xfId="0" applyFont="1" applyFill="1" applyBorder="1" applyAlignment="1">
      <alignment horizontal="center" vertical="center"/>
    </xf>
    <xf numFmtId="49" fontId="3" fillId="7" borderId="37" xfId="0" applyNumberFormat="1" applyFont="1" applyFill="1" applyBorder="1" applyAlignment="1">
      <alignment horizontal="center" vertical="center" wrapText="1"/>
    </xf>
    <xf numFmtId="0" fontId="8" fillId="8" borderId="37" xfId="1" applyFont="1" applyFill="1" applyBorder="1" applyAlignment="1">
      <alignment horizontal="left" vertical="center" wrapText="1"/>
    </xf>
    <xf numFmtId="0" fontId="2" fillId="7" borderId="37" xfId="0" applyFont="1" applyFill="1" applyBorder="1" applyAlignment="1">
      <alignment horizontal="center" vertical="center" wrapText="1"/>
    </xf>
    <xf numFmtId="0" fontId="2" fillId="7" borderId="52" xfId="0" applyFont="1" applyFill="1" applyBorder="1" applyAlignment="1">
      <alignment horizontal="center" vertical="center"/>
    </xf>
    <xf numFmtId="0" fontId="3" fillId="7" borderId="33" xfId="0" applyFont="1" applyFill="1" applyBorder="1" applyAlignment="1">
      <alignment horizontal="center" vertical="center"/>
    </xf>
    <xf numFmtId="0" fontId="3" fillId="7" borderId="38" xfId="0" applyFont="1" applyFill="1" applyBorder="1" applyAlignment="1">
      <alignment horizontal="center" vertical="center"/>
    </xf>
    <xf numFmtId="0" fontId="2" fillId="7" borderId="45" xfId="0" applyFont="1" applyFill="1" applyBorder="1" applyAlignment="1">
      <alignment horizontal="center" vertical="center"/>
    </xf>
    <xf numFmtId="0" fontId="3" fillId="7" borderId="30" xfId="0" applyFont="1" applyFill="1" applyBorder="1" applyAlignment="1">
      <alignment horizontal="center" vertical="center"/>
    </xf>
    <xf numFmtId="0" fontId="3" fillId="7" borderId="31" xfId="0" applyFont="1" applyFill="1" applyBorder="1" applyAlignment="1">
      <alignment horizontal="center" vertical="center"/>
    </xf>
    <xf numFmtId="0" fontId="3" fillId="7" borderId="32" xfId="0" applyFont="1" applyFill="1" applyBorder="1" applyAlignment="1">
      <alignment horizontal="center" vertical="center"/>
    </xf>
    <xf numFmtId="0" fontId="3" fillId="7" borderId="37" xfId="0" applyFont="1" applyFill="1" applyBorder="1" applyAlignment="1">
      <alignment horizontal="center" vertical="center"/>
    </xf>
    <xf numFmtId="0" fontId="2" fillId="7" borderId="37" xfId="0" applyFont="1" applyFill="1" applyBorder="1" applyAlignment="1">
      <alignment horizontal="center" vertical="center"/>
    </xf>
    <xf numFmtId="0" fontId="2" fillId="7" borderId="57" xfId="0" applyFont="1" applyFill="1" applyBorder="1" applyAlignment="1">
      <alignment horizontal="center" vertical="center"/>
    </xf>
    <xf numFmtId="0" fontId="3" fillId="7" borderId="71" xfId="0" applyFont="1" applyFill="1" applyBorder="1" applyAlignment="1">
      <alignment horizontal="center" vertical="center"/>
    </xf>
    <xf numFmtId="0" fontId="3" fillId="7" borderId="72" xfId="0" applyFont="1" applyFill="1" applyBorder="1" applyAlignment="1">
      <alignment horizontal="center" vertical="center"/>
    </xf>
    <xf numFmtId="0" fontId="2" fillId="7" borderId="73" xfId="0" applyFont="1" applyFill="1" applyBorder="1" applyAlignment="1">
      <alignment horizontal="center" vertical="center"/>
    </xf>
    <xf numFmtId="0" fontId="3" fillId="7" borderId="74" xfId="0" applyFont="1" applyFill="1" applyBorder="1" applyAlignment="1">
      <alignment horizontal="center" vertical="center"/>
    </xf>
    <xf numFmtId="0" fontId="2" fillId="7" borderId="74" xfId="0" applyFont="1" applyFill="1" applyBorder="1" applyAlignment="1">
      <alignment horizontal="center" vertical="center"/>
    </xf>
    <xf numFmtId="49" fontId="3" fillId="7" borderId="25" xfId="0" applyNumberFormat="1" applyFont="1" applyFill="1" applyBorder="1" applyAlignment="1">
      <alignment horizontal="center" vertical="center" wrapText="1"/>
    </xf>
    <xf numFmtId="0" fontId="8" fillId="8" borderId="25" xfId="1" applyFont="1" applyFill="1" applyBorder="1" applyAlignment="1">
      <alignment horizontal="left" vertical="center" wrapText="1"/>
    </xf>
    <xf numFmtId="0" fontId="2" fillId="7" borderId="25" xfId="0" applyFont="1" applyFill="1" applyBorder="1" applyAlignment="1">
      <alignment horizontal="center" vertical="center" wrapText="1"/>
    </xf>
    <xf numFmtId="0" fontId="2" fillId="0" borderId="58" xfId="0" applyFont="1" applyFill="1" applyBorder="1" applyAlignment="1">
      <alignment horizontal="center" vertical="center"/>
    </xf>
    <xf numFmtId="0" fontId="2" fillId="0" borderId="70" xfId="0" applyFont="1" applyFill="1" applyBorder="1" applyAlignment="1">
      <alignment horizontal="center" vertical="center"/>
    </xf>
    <xf numFmtId="49" fontId="10" fillId="7" borderId="7" xfId="0" applyNumberFormat="1" applyFont="1" applyFill="1" applyBorder="1" applyAlignment="1">
      <alignment horizontal="center" vertical="center" wrapText="1"/>
    </xf>
    <xf numFmtId="0" fontId="11" fillId="8" borderId="7" xfId="1" applyFont="1" applyFill="1" applyBorder="1" applyAlignment="1">
      <alignment horizontal="left" vertical="center" wrapText="1"/>
    </xf>
    <xf numFmtId="0" fontId="10" fillId="7" borderId="7" xfId="0" applyFont="1" applyFill="1" applyBorder="1" applyAlignment="1">
      <alignment horizontal="center" vertical="center" wrapText="1"/>
    </xf>
    <xf numFmtId="0" fontId="10" fillId="7" borderId="46" xfId="0" applyFont="1" applyFill="1" applyBorder="1" applyAlignment="1">
      <alignment horizontal="center" vertical="center"/>
    </xf>
    <xf numFmtId="0" fontId="10" fillId="7" borderId="4" xfId="0" applyFont="1" applyFill="1" applyBorder="1" applyAlignment="1">
      <alignment horizontal="center" vertical="center"/>
    </xf>
    <xf numFmtId="0" fontId="10" fillId="7" borderId="9" xfId="0" applyFont="1" applyFill="1" applyBorder="1" applyAlignment="1">
      <alignment horizontal="center" vertical="center"/>
    </xf>
    <xf numFmtId="0" fontId="10" fillId="7" borderId="43" xfId="0" applyFont="1" applyFill="1" applyBorder="1" applyAlignment="1">
      <alignment horizontal="center" vertical="center"/>
    </xf>
    <xf numFmtId="0" fontId="10" fillId="7" borderId="8" xfId="0" applyFont="1" applyFill="1" applyBorder="1" applyAlignment="1">
      <alignment horizontal="center" vertical="center"/>
    </xf>
    <xf numFmtId="0" fontId="10" fillId="7" borderId="5" xfId="0" applyFont="1" applyFill="1" applyBorder="1" applyAlignment="1">
      <alignment horizontal="center" vertical="center"/>
    </xf>
    <xf numFmtId="0" fontId="10" fillId="7" borderId="6" xfId="0" applyFont="1" applyFill="1" applyBorder="1" applyAlignment="1">
      <alignment horizontal="center" vertical="center"/>
    </xf>
    <xf numFmtId="0" fontId="10" fillId="7" borderId="7" xfId="0" applyFont="1" applyFill="1" applyBorder="1" applyAlignment="1">
      <alignment horizontal="center" vertical="center"/>
    </xf>
    <xf numFmtId="0" fontId="12" fillId="7" borderId="73" xfId="0" applyFont="1" applyFill="1" applyBorder="1"/>
    <xf numFmtId="49" fontId="10" fillId="7" borderId="37" xfId="0" applyNumberFormat="1" applyFont="1" applyFill="1" applyBorder="1" applyAlignment="1">
      <alignment horizontal="center" vertical="center" wrapText="1"/>
    </xf>
    <xf numFmtId="0" fontId="11" fillId="8" borderId="37" xfId="1" applyFont="1" applyFill="1" applyBorder="1" applyAlignment="1">
      <alignment horizontal="left" vertical="center" wrapText="1"/>
    </xf>
    <xf numFmtId="0" fontId="10" fillId="7" borderId="37" xfId="0" applyFont="1" applyFill="1" applyBorder="1" applyAlignment="1">
      <alignment horizontal="center" vertical="center" wrapText="1"/>
    </xf>
    <xf numFmtId="0" fontId="10" fillId="7" borderId="52" xfId="0" applyFont="1" applyFill="1" applyBorder="1" applyAlignment="1">
      <alignment horizontal="center" vertical="center"/>
    </xf>
    <xf numFmtId="0" fontId="10" fillId="7" borderId="33" xfId="0" applyFont="1" applyFill="1" applyBorder="1" applyAlignment="1">
      <alignment horizontal="center" vertical="center"/>
    </xf>
    <xf numFmtId="0" fontId="10" fillId="7" borderId="38" xfId="0" applyFont="1" applyFill="1" applyBorder="1" applyAlignment="1">
      <alignment horizontal="center" vertical="center"/>
    </xf>
    <xf numFmtId="0" fontId="10" fillId="7" borderId="45" xfId="0" applyFont="1" applyFill="1" applyBorder="1" applyAlignment="1">
      <alignment horizontal="center" vertical="center"/>
    </xf>
    <xf numFmtId="0" fontId="10" fillId="7" borderId="30" xfId="0" applyFont="1" applyFill="1" applyBorder="1" applyAlignment="1">
      <alignment horizontal="center" vertical="center"/>
    </xf>
    <xf numFmtId="0" fontId="10" fillId="7" borderId="31" xfId="0" applyFont="1" applyFill="1" applyBorder="1" applyAlignment="1">
      <alignment horizontal="center" vertical="center"/>
    </xf>
    <xf numFmtId="0" fontId="10" fillId="7" borderId="32" xfId="0" applyFont="1" applyFill="1" applyBorder="1" applyAlignment="1">
      <alignment horizontal="center" vertical="center"/>
    </xf>
    <xf numFmtId="0" fontId="10" fillId="7" borderId="37" xfId="0" applyFont="1" applyFill="1" applyBorder="1" applyAlignment="1">
      <alignment horizontal="center" vertical="center"/>
    </xf>
    <xf numFmtId="0" fontId="12" fillId="7" borderId="60" xfId="0" applyFont="1" applyFill="1" applyBorder="1"/>
    <xf numFmtId="0" fontId="8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66" xfId="0" applyFont="1" applyFill="1" applyBorder="1" applyAlignment="1">
      <alignment horizontal="center" vertical="center" wrapText="1"/>
    </xf>
    <xf numFmtId="0" fontId="2" fillId="0" borderId="59" xfId="0" applyFont="1" applyFill="1" applyBorder="1" applyAlignment="1">
      <alignment horizontal="center" vertical="center"/>
    </xf>
    <xf numFmtId="0" fontId="3" fillId="0" borderId="80" xfId="0" applyFont="1" applyFill="1" applyBorder="1" applyAlignment="1">
      <alignment horizontal="center" vertical="center"/>
    </xf>
    <xf numFmtId="0" fontId="3" fillId="0" borderId="4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49" fontId="10" fillId="7" borderId="46" xfId="0" applyNumberFormat="1" applyFont="1" applyFill="1" applyBorder="1" applyAlignment="1">
      <alignment horizontal="center" vertical="center" wrapText="1"/>
    </xf>
    <xf numFmtId="0" fontId="11" fillId="8" borderId="43" xfId="1" applyFont="1" applyFill="1" applyBorder="1" applyAlignment="1">
      <alignment horizontal="left" vertical="center" wrapText="1"/>
    </xf>
    <xf numFmtId="0" fontId="10" fillId="7" borderId="46" xfId="0" applyFont="1" applyFill="1" applyBorder="1" applyAlignment="1">
      <alignment horizontal="center" vertical="center" wrapText="1"/>
    </xf>
    <xf numFmtId="0" fontId="10" fillId="7" borderId="75" xfId="0" applyFont="1" applyFill="1" applyBorder="1" applyAlignment="1">
      <alignment horizontal="center" vertical="center"/>
    </xf>
    <xf numFmtId="0" fontId="10" fillId="7" borderId="71" xfId="0" applyFont="1" applyFill="1" applyBorder="1" applyAlignment="1">
      <alignment horizontal="center" vertical="center"/>
    </xf>
    <xf numFmtId="0" fontId="10" fillId="7" borderId="72" xfId="0" applyFont="1" applyFill="1" applyBorder="1" applyAlignment="1">
      <alignment horizontal="center" vertical="center"/>
    </xf>
    <xf numFmtId="0" fontId="10" fillId="7" borderId="73" xfId="0" applyFont="1" applyFill="1" applyBorder="1" applyAlignment="1">
      <alignment horizontal="center" vertical="center"/>
    </xf>
    <xf numFmtId="0" fontId="10" fillId="7" borderId="74" xfId="0" applyFont="1" applyFill="1" applyBorder="1" applyAlignment="1">
      <alignment horizontal="center" vertical="center"/>
    </xf>
    <xf numFmtId="49" fontId="10" fillId="7" borderId="52" xfId="0" applyNumberFormat="1" applyFont="1" applyFill="1" applyBorder="1" applyAlignment="1">
      <alignment horizontal="center" vertical="center" wrapText="1"/>
    </xf>
    <xf numFmtId="0" fontId="11" fillId="8" borderId="45" xfId="1" applyFont="1" applyFill="1" applyBorder="1" applyAlignment="1">
      <alignment horizontal="left" vertical="center" wrapText="1"/>
    </xf>
    <xf numFmtId="0" fontId="10" fillId="7" borderId="52" xfId="0" applyFont="1" applyFill="1" applyBorder="1" applyAlignment="1">
      <alignment horizontal="center" vertical="center" wrapText="1"/>
    </xf>
    <xf numFmtId="0" fontId="10" fillId="7" borderId="54" xfId="0" applyFont="1" applyFill="1" applyBorder="1" applyAlignment="1">
      <alignment horizontal="center" vertical="center"/>
    </xf>
    <xf numFmtId="49" fontId="3" fillId="3" borderId="79" xfId="0" applyNumberFormat="1" applyFont="1" applyFill="1" applyBorder="1" applyAlignment="1">
      <alignment horizontal="center" vertical="center" wrapText="1"/>
    </xf>
    <xf numFmtId="0" fontId="8" fillId="4" borderId="79" xfId="1" applyFont="1" applyFill="1" applyBorder="1" applyAlignment="1">
      <alignment horizontal="left" vertical="center" wrapText="1"/>
    </xf>
    <xf numFmtId="0" fontId="2" fillId="3" borderId="79" xfId="0" applyFont="1" applyFill="1" applyBorder="1" applyAlignment="1">
      <alignment horizontal="center" vertical="center" wrapText="1"/>
    </xf>
    <xf numFmtId="0" fontId="3" fillId="3" borderId="80" xfId="0" applyFont="1" applyFill="1" applyBorder="1" applyAlignment="1">
      <alignment horizontal="center" vertical="center"/>
    </xf>
    <xf numFmtId="0" fontId="3" fillId="3" borderId="63" xfId="0" applyFont="1" applyFill="1" applyBorder="1" applyAlignment="1">
      <alignment horizontal="center" vertical="center"/>
    </xf>
    <xf numFmtId="0" fontId="3" fillId="3" borderId="28" xfId="0" applyFont="1" applyFill="1" applyBorder="1" applyAlignment="1">
      <alignment horizontal="center" vertical="center"/>
    </xf>
    <xf numFmtId="0" fontId="3" fillId="3" borderId="77" xfId="0" applyFont="1" applyFill="1" applyBorder="1" applyAlignment="1">
      <alignment horizontal="center" vertical="center"/>
    </xf>
    <xf numFmtId="0" fontId="3" fillId="0" borderId="79" xfId="0" applyFont="1" applyFill="1" applyBorder="1" applyAlignment="1">
      <alignment horizontal="center" vertical="center"/>
    </xf>
    <xf numFmtId="0" fontId="2" fillId="2" borderId="79" xfId="0" applyFont="1" applyFill="1" applyBorder="1" applyAlignment="1">
      <alignment horizontal="center" vertical="center"/>
    </xf>
    <xf numFmtId="0" fontId="8" fillId="4" borderId="65" xfId="1" applyFont="1" applyFill="1" applyBorder="1" applyAlignment="1"/>
    <xf numFmtId="49" fontId="3" fillId="3" borderId="49" xfId="0" applyNumberFormat="1" applyFont="1" applyFill="1" applyBorder="1" applyAlignment="1">
      <alignment horizontal="center" vertical="center" wrapText="1"/>
    </xf>
    <xf numFmtId="0" fontId="8" fillId="4" borderId="49" xfId="1" applyFont="1" applyFill="1" applyBorder="1" applyAlignment="1"/>
    <xf numFmtId="0" fontId="3" fillId="3" borderId="20" xfId="0" applyFont="1" applyFill="1" applyBorder="1" applyAlignment="1">
      <alignment horizontal="center" vertical="center" wrapText="1"/>
    </xf>
    <xf numFmtId="0" fontId="3" fillId="3" borderId="56" xfId="0" applyFont="1" applyFill="1" applyBorder="1" applyAlignment="1">
      <alignment horizontal="center" vertical="center"/>
    </xf>
    <xf numFmtId="0" fontId="3" fillId="3" borderId="50" xfId="0" applyFont="1" applyFill="1" applyBorder="1" applyAlignment="1">
      <alignment horizontal="center" vertical="center"/>
    </xf>
    <xf numFmtId="0" fontId="8" fillId="3" borderId="35" xfId="0" applyFont="1" applyFill="1" applyBorder="1" applyAlignment="1">
      <alignment horizontal="center" vertical="center"/>
    </xf>
    <xf numFmtId="0" fontId="3" fillId="3" borderId="36" xfId="0" applyFont="1" applyFill="1" applyBorder="1" applyAlignment="1">
      <alignment horizontal="center" vertical="center" wrapText="1"/>
    </xf>
    <xf numFmtId="0" fontId="3" fillId="3" borderId="39" xfId="0" applyFont="1" applyFill="1" applyBorder="1" applyAlignment="1">
      <alignment horizontal="center" vertical="center" wrapText="1"/>
    </xf>
    <xf numFmtId="0" fontId="0" fillId="3" borderId="0" xfId="0" applyFont="1" applyFill="1"/>
    <xf numFmtId="0" fontId="3" fillId="3" borderId="70" xfId="0" applyFont="1" applyFill="1" applyBorder="1" applyAlignment="1">
      <alignment horizontal="center" vertical="center" wrapText="1"/>
    </xf>
    <xf numFmtId="0" fontId="3" fillId="3" borderId="76" xfId="0" applyFont="1" applyFill="1" applyBorder="1" applyAlignment="1">
      <alignment horizontal="center" vertical="center"/>
    </xf>
    <xf numFmtId="0" fontId="3" fillId="3" borderId="67" xfId="0" applyFont="1" applyFill="1" applyBorder="1" applyAlignment="1">
      <alignment horizontal="center" vertical="center"/>
    </xf>
    <xf numFmtId="0" fontId="3" fillId="3" borderId="64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/>
    </xf>
    <xf numFmtId="0" fontId="8" fillId="4" borderId="49" xfId="1" applyFont="1" applyFill="1" applyBorder="1" applyAlignment="1">
      <alignment horizontal="left" vertical="center" wrapText="1"/>
    </xf>
    <xf numFmtId="0" fontId="0" fillId="3" borderId="55" xfId="0" applyFont="1" applyFill="1" applyBorder="1"/>
    <xf numFmtId="0" fontId="2" fillId="3" borderId="70" xfId="0" applyFont="1" applyFill="1" applyBorder="1" applyAlignment="1">
      <alignment horizontal="center" vertical="center" wrapText="1"/>
    </xf>
    <xf numFmtId="0" fontId="2" fillId="3" borderId="76" xfId="0" applyFont="1" applyFill="1" applyBorder="1" applyAlignment="1">
      <alignment horizontal="center" vertical="center"/>
    </xf>
    <xf numFmtId="0" fontId="2" fillId="3" borderId="67" xfId="0" applyFont="1" applyFill="1" applyBorder="1" applyAlignment="1">
      <alignment horizontal="center" vertical="center"/>
    </xf>
    <xf numFmtId="0" fontId="2" fillId="3" borderId="53" xfId="0" applyFont="1" applyFill="1" applyBorder="1" applyAlignment="1">
      <alignment horizontal="center" vertical="center"/>
    </xf>
    <xf numFmtId="0" fontId="3" fillId="3" borderId="65" xfId="0" applyFont="1" applyFill="1" applyBorder="1" applyAlignment="1">
      <alignment horizontal="center" vertical="center" wrapText="1"/>
    </xf>
    <xf numFmtId="0" fontId="3" fillId="3" borderId="49" xfId="0" applyFont="1" applyFill="1" applyBorder="1" applyAlignment="1">
      <alignment horizontal="center" vertical="center" wrapText="1"/>
    </xf>
    <xf numFmtId="0" fontId="3" fillId="3" borderId="67" xfId="0" applyFont="1" applyFill="1" applyBorder="1" applyAlignment="1">
      <alignment horizontal="center" vertical="center" wrapText="1"/>
    </xf>
    <xf numFmtId="0" fontId="3" fillId="3" borderId="70" xfId="0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 wrapText="1"/>
    </xf>
    <xf numFmtId="0" fontId="3" fillId="3" borderId="47" xfId="0" applyFont="1" applyFill="1" applyBorder="1" applyAlignment="1">
      <alignment horizontal="center" vertical="center"/>
    </xf>
    <xf numFmtId="0" fontId="3" fillId="3" borderId="44" xfId="0" applyFont="1" applyFill="1" applyBorder="1" applyAlignment="1">
      <alignment horizontal="center" vertical="center"/>
    </xf>
    <xf numFmtId="0" fontId="3" fillId="3" borderId="64" xfId="0" applyFont="1" applyFill="1" applyBorder="1" applyAlignment="1">
      <alignment horizontal="center" vertical="center"/>
    </xf>
    <xf numFmtId="0" fontId="3" fillId="3" borderId="69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2" borderId="49" xfId="0" applyFont="1" applyFill="1" applyBorder="1" applyAlignment="1">
      <alignment horizontal="center"/>
    </xf>
    <xf numFmtId="0" fontId="2" fillId="2" borderId="55" xfId="0" applyFont="1" applyFill="1" applyBorder="1" applyAlignment="1">
      <alignment horizontal="center"/>
    </xf>
    <xf numFmtId="0" fontId="2" fillId="2" borderId="56" xfId="0" applyFont="1" applyFill="1" applyBorder="1" applyAlignment="1">
      <alignment horizontal="center"/>
    </xf>
    <xf numFmtId="0" fontId="2" fillId="0" borderId="27" xfId="0" applyFont="1" applyBorder="1" applyAlignment="1">
      <alignment horizontal="center" vertical="center" textRotation="90" wrapText="1"/>
    </xf>
    <xf numFmtId="0" fontId="2" fillId="0" borderId="20" xfId="0" applyFont="1" applyBorder="1" applyAlignment="1">
      <alignment horizontal="center" vertical="center" textRotation="90" wrapText="1"/>
    </xf>
    <xf numFmtId="0" fontId="2" fillId="0" borderId="57" xfId="0" applyFont="1" applyBorder="1" applyAlignment="1">
      <alignment horizontal="center" vertical="center" textRotation="90" wrapText="1"/>
    </xf>
    <xf numFmtId="0" fontId="2" fillId="0" borderId="27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57" xfId="0" applyFont="1" applyBorder="1" applyAlignment="1">
      <alignment horizontal="center" vertical="center" wrapText="1"/>
    </xf>
    <xf numFmtId="0" fontId="2" fillId="0" borderId="58" xfId="0" applyFont="1" applyBorder="1" applyAlignment="1">
      <alignment horizontal="center" vertical="center" textRotation="90" wrapText="1"/>
    </xf>
    <xf numFmtId="0" fontId="2" fillId="0" borderId="59" xfId="0" applyFont="1" applyBorder="1" applyAlignment="1">
      <alignment horizontal="center" vertical="center" textRotation="90" wrapText="1"/>
    </xf>
    <xf numFmtId="0" fontId="2" fillId="0" borderId="25" xfId="0" applyFont="1" applyBorder="1" applyAlignment="1">
      <alignment horizontal="center" vertical="center" wrapText="1"/>
    </xf>
    <xf numFmtId="0" fontId="2" fillId="0" borderId="60" xfId="0" applyFont="1" applyBorder="1" applyAlignment="1">
      <alignment horizontal="center" vertical="center" wrapText="1"/>
    </xf>
    <xf numFmtId="0" fontId="2" fillId="0" borderId="6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textRotation="90" wrapText="1"/>
    </xf>
    <xf numFmtId="0" fontId="2" fillId="2" borderId="49" xfId="0" applyFont="1" applyFill="1" applyBorder="1" applyAlignment="1">
      <alignment horizontal="center" vertical="center" wrapText="1"/>
    </xf>
    <xf numFmtId="0" fontId="2" fillId="2" borderId="55" xfId="0" applyFont="1" applyFill="1" applyBorder="1" applyAlignment="1">
      <alignment horizontal="center" vertical="center" wrapText="1"/>
    </xf>
    <xf numFmtId="0" fontId="2" fillId="0" borderId="62" xfId="0" applyFont="1" applyBorder="1" applyAlignment="1">
      <alignment horizontal="center" vertical="center" textRotation="90" wrapText="1"/>
    </xf>
    <xf numFmtId="0" fontId="2" fillId="0" borderId="63" xfId="0" applyFont="1" applyBorder="1" applyAlignment="1">
      <alignment horizontal="center" vertical="center" textRotation="90" wrapText="1"/>
    </xf>
    <xf numFmtId="0" fontId="2" fillId="0" borderId="26" xfId="0" applyFont="1" applyBorder="1" applyAlignment="1">
      <alignment horizontal="center" vertical="center" textRotation="90" wrapText="1"/>
    </xf>
    <xf numFmtId="0" fontId="2" fillId="0" borderId="28" xfId="0" applyFont="1" applyBorder="1" applyAlignment="1">
      <alignment horizontal="center" vertical="center" textRotation="90" wrapText="1"/>
    </xf>
    <xf numFmtId="49" fontId="2" fillId="0" borderId="48" xfId="0" applyNumberFormat="1" applyFont="1" applyBorder="1" applyAlignment="1" applyProtection="1">
      <alignment horizontal="center" vertical="center" textRotation="90" wrapText="1"/>
      <protection locked="0"/>
    </xf>
    <xf numFmtId="49" fontId="2" fillId="0" borderId="41" xfId="0" applyNumberFormat="1" applyFont="1" applyBorder="1" applyAlignment="1" applyProtection="1">
      <alignment horizontal="center" vertical="center" textRotation="90" wrapText="1"/>
      <protection locked="0"/>
    </xf>
    <xf numFmtId="0" fontId="2" fillId="2" borderId="58" xfId="0" applyFont="1" applyFill="1" applyBorder="1" applyAlignment="1">
      <alignment horizontal="center" vertical="center" textRotation="90" wrapText="1"/>
    </xf>
    <xf numFmtId="0" fontId="2" fillId="0" borderId="24" xfId="0" applyFont="1" applyBorder="1" applyAlignment="1">
      <alignment horizontal="center" vertical="center" wrapText="1"/>
    </xf>
    <xf numFmtId="49" fontId="2" fillId="0" borderId="6" xfId="0" applyNumberFormat="1" applyFont="1" applyBorder="1" applyAlignment="1" applyProtection="1">
      <alignment horizontal="center" vertical="center" wrapText="1"/>
      <protection locked="0"/>
    </xf>
    <xf numFmtId="49" fontId="2" fillId="0" borderId="51" xfId="0" applyNumberFormat="1" applyFont="1" applyBorder="1" applyAlignment="1" applyProtection="1">
      <alignment horizontal="center" vertical="center" wrapText="1"/>
      <protection locked="0"/>
    </xf>
    <xf numFmtId="49" fontId="2" fillId="0" borderId="2" xfId="0" applyNumberFormat="1" applyFont="1" applyBorder="1" applyAlignment="1" applyProtection="1">
      <alignment horizontal="center" vertical="center" textRotation="90" wrapText="1"/>
      <protection locked="0"/>
    </xf>
    <xf numFmtId="49" fontId="2" fillId="0" borderId="28" xfId="0" applyNumberFormat="1" applyFont="1" applyBorder="1" applyAlignment="1" applyProtection="1">
      <alignment horizontal="center" vertical="center" textRotation="90" wrapText="1"/>
      <protection locked="0"/>
    </xf>
    <xf numFmtId="0" fontId="8" fillId="0" borderId="57" xfId="0" applyFont="1" applyFill="1" applyBorder="1" applyAlignment="1">
      <alignment horizontal="center"/>
    </xf>
    <xf numFmtId="0" fontId="8" fillId="0" borderId="58" xfId="0" applyFont="1" applyFill="1" applyBorder="1" applyAlignment="1">
      <alignment horizontal="center"/>
    </xf>
    <xf numFmtId="0" fontId="8" fillId="0" borderId="27" xfId="0" applyFont="1" applyFill="1" applyBorder="1" applyAlignment="1">
      <alignment horizontal="center"/>
    </xf>
    <xf numFmtId="0" fontId="4" fillId="0" borderId="0" xfId="0" applyFont="1" applyBorder="1"/>
    <xf numFmtId="0" fontId="2" fillId="0" borderId="75" xfId="0" applyFont="1" applyBorder="1" applyAlignment="1">
      <alignment horizontal="center" vertical="center" textRotation="90" wrapText="1"/>
    </xf>
    <xf numFmtId="0" fontId="2" fillId="0" borderId="49" xfId="0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 wrapText="1"/>
    </xf>
    <xf numFmtId="0" fontId="2" fillId="0" borderId="56" xfId="0" applyFont="1" applyBorder="1" applyAlignment="1">
      <alignment horizontal="center" vertical="center" wrapText="1"/>
    </xf>
    <xf numFmtId="0" fontId="2" fillId="0" borderId="79" xfId="0" applyFont="1" applyBorder="1" applyAlignment="1">
      <alignment horizontal="center" vertical="center" textRotation="90" wrapText="1"/>
    </xf>
    <xf numFmtId="0" fontId="2" fillId="2" borderId="46" xfId="0" applyFont="1" applyFill="1" applyBorder="1" applyAlignment="1">
      <alignment horizontal="center" vertical="center" textRotation="90" wrapText="1"/>
    </xf>
    <xf numFmtId="0" fontId="2" fillId="2" borderId="64" xfId="0" applyFont="1" applyFill="1" applyBorder="1" applyAlignment="1">
      <alignment horizontal="center" vertical="center" textRotation="90" wrapText="1"/>
    </xf>
    <xf numFmtId="0" fontId="2" fillId="2" borderId="74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wrapText="1"/>
    </xf>
    <xf numFmtId="0" fontId="2" fillId="3" borderId="49" xfId="0" applyFont="1" applyFill="1" applyBorder="1" applyAlignment="1">
      <alignment horizontal="center"/>
    </xf>
    <xf numFmtId="0" fontId="2" fillId="3" borderId="55" xfId="0" applyFont="1" applyFill="1" applyBorder="1" applyAlignment="1">
      <alignment horizontal="center"/>
    </xf>
    <xf numFmtId="0" fontId="2" fillId="3" borderId="56" xfId="0" applyFont="1" applyFill="1" applyBorder="1" applyAlignment="1">
      <alignment horizontal="center"/>
    </xf>
    <xf numFmtId="0" fontId="2" fillId="3" borderId="27" xfId="0" applyFont="1" applyFill="1" applyBorder="1" applyAlignment="1">
      <alignment horizontal="center" vertical="center" textRotation="90" wrapText="1"/>
    </xf>
    <xf numFmtId="0" fontId="2" fillId="3" borderId="27" xfId="0" applyFont="1" applyFill="1" applyBorder="1" applyAlignment="1">
      <alignment horizontal="center" vertical="center" wrapText="1"/>
    </xf>
    <xf numFmtId="0" fontId="2" fillId="3" borderId="58" xfId="0" applyFont="1" applyFill="1" applyBorder="1" applyAlignment="1">
      <alignment horizontal="center" vertical="center" textRotation="90" wrapText="1"/>
    </xf>
    <xf numFmtId="0" fontId="2" fillId="3" borderId="59" xfId="0" applyFont="1" applyFill="1" applyBorder="1" applyAlignment="1">
      <alignment horizontal="center" vertical="center" textRotation="90" wrapText="1"/>
    </xf>
    <xf numFmtId="0" fontId="2" fillId="3" borderId="25" xfId="0" applyFont="1" applyFill="1" applyBorder="1" applyAlignment="1">
      <alignment horizontal="center" vertical="center" wrapText="1"/>
    </xf>
    <xf numFmtId="0" fontId="2" fillId="3" borderId="60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2" fillId="3" borderId="61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textRotation="90"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textRotation="90" wrapText="1"/>
    </xf>
    <xf numFmtId="0" fontId="2" fillId="3" borderId="49" xfId="0" applyFont="1" applyFill="1" applyBorder="1" applyAlignment="1">
      <alignment horizontal="center" vertical="center" wrapText="1"/>
    </xf>
    <xf numFmtId="0" fontId="2" fillId="3" borderId="55" xfId="0" applyFont="1" applyFill="1" applyBorder="1" applyAlignment="1">
      <alignment horizontal="center" vertical="center" wrapText="1"/>
    </xf>
    <xf numFmtId="0" fontId="2" fillId="3" borderId="62" xfId="0" applyFont="1" applyFill="1" applyBorder="1" applyAlignment="1">
      <alignment horizontal="center" vertical="center" textRotation="90" wrapText="1"/>
    </xf>
    <xf numFmtId="0" fontId="2" fillId="3" borderId="26" xfId="0" applyFont="1" applyFill="1" applyBorder="1" applyAlignment="1">
      <alignment horizontal="center" vertical="center" textRotation="90" wrapText="1"/>
    </xf>
    <xf numFmtId="49" fontId="2" fillId="3" borderId="6" xfId="0" applyNumberFormat="1" applyFont="1" applyFill="1" applyBorder="1" applyAlignment="1" applyProtection="1">
      <alignment horizontal="center" vertical="center" wrapText="1"/>
      <protection locked="0"/>
    </xf>
    <xf numFmtId="49" fontId="2" fillId="3" borderId="51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57" xfId="0" applyFont="1" applyFill="1" applyBorder="1" applyAlignment="1">
      <alignment horizontal="center" vertical="center" textRotation="90" wrapText="1"/>
    </xf>
    <xf numFmtId="0" fontId="2" fillId="3" borderId="24" xfId="0" applyFont="1" applyFill="1" applyBorder="1" applyAlignment="1">
      <alignment horizontal="center" vertical="center" wrapText="1"/>
    </xf>
    <xf numFmtId="0" fontId="2" fillId="3" borderId="63" xfId="0" applyFont="1" applyFill="1" applyBorder="1" applyAlignment="1">
      <alignment horizontal="center" vertical="center" textRotation="90" wrapText="1"/>
    </xf>
    <xf numFmtId="0" fontId="2" fillId="3" borderId="28" xfId="0" applyFont="1" applyFill="1" applyBorder="1" applyAlignment="1">
      <alignment horizontal="center" vertical="center" textRotation="90" wrapText="1"/>
    </xf>
    <xf numFmtId="49" fontId="2" fillId="3" borderId="2" xfId="0" applyNumberFormat="1" applyFont="1" applyFill="1" applyBorder="1" applyAlignment="1" applyProtection="1">
      <alignment horizontal="center" vertical="center" textRotation="90" wrapText="1"/>
      <protection locked="0"/>
    </xf>
    <xf numFmtId="49" fontId="2" fillId="3" borderId="48" xfId="0" applyNumberFormat="1" applyFont="1" applyFill="1" applyBorder="1" applyAlignment="1" applyProtection="1">
      <alignment horizontal="center" vertical="center" textRotation="90" wrapText="1"/>
      <protection locked="0"/>
    </xf>
    <xf numFmtId="0" fontId="2" fillId="3" borderId="57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textRotation="90" wrapText="1"/>
    </xf>
    <xf numFmtId="0" fontId="2" fillId="3" borderId="2" xfId="0" applyFont="1" applyFill="1" applyBorder="1" applyAlignment="1">
      <alignment horizontal="center" vertical="center" textRotation="90" wrapText="1"/>
    </xf>
    <xf numFmtId="0" fontId="2" fillId="3" borderId="3" xfId="0" applyFont="1" applyFill="1" applyBorder="1" applyAlignment="1">
      <alignment horizontal="center" vertical="center" textRotation="90" wrapText="1"/>
    </xf>
    <xf numFmtId="49" fontId="2" fillId="3" borderId="28" xfId="0" applyNumberFormat="1" applyFont="1" applyFill="1" applyBorder="1" applyAlignment="1" applyProtection="1">
      <alignment horizontal="center" vertical="center" textRotation="90" wrapText="1"/>
      <protection locked="0"/>
    </xf>
    <xf numFmtId="49" fontId="2" fillId="3" borderId="41" xfId="0" applyNumberFormat="1" applyFont="1" applyFill="1" applyBorder="1" applyAlignment="1" applyProtection="1">
      <alignment horizontal="center" vertical="center" textRotation="90" wrapText="1"/>
      <protection locked="0"/>
    </xf>
    <xf numFmtId="0" fontId="2" fillId="3" borderId="49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/>
    </xf>
    <xf numFmtId="49" fontId="3" fillId="3" borderId="25" xfId="0" applyNumberFormat="1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horizontal="center" vertical="center"/>
    </xf>
    <xf numFmtId="0" fontId="3" fillId="3" borderId="34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8" fillId="3" borderId="49" xfId="0" applyFont="1" applyFill="1" applyBorder="1"/>
    <xf numFmtId="0" fontId="2" fillId="3" borderId="20" xfId="0" applyFont="1" applyFill="1" applyBorder="1" applyAlignment="1"/>
    <xf numFmtId="0" fontId="2" fillId="3" borderId="39" xfId="0" applyFont="1" applyFill="1" applyBorder="1" applyAlignment="1">
      <alignment horizontal="center"/>
    </xf>
    <xf numFmtId="0" fontId="8" fillId="3" borderId="57" xfId="0" applyFont="1" applyFill="1" applyBorder="1" applyAlignment="1">
      <alignment horizontal="center"/>
    </xf>
    <xf numFmtId="0" fontId="3" fillId="3" borderId="21" xfId="0" applyFont="1" applyFill="1" applyBorder="1" applyAlignment="1"/>
    <xf numFmtId="0" fontId="2" fillId="3" borderId="22" xfId="0" applyFont="1" applyFill="1" applyBorder="1" applyAlignment="1">
      <alignment horizontal="center"/>
    </xf>
    <xf numFmtId="0" fontId="2" fillId="3" borderId="23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24" xfId="0" applyFont="1" applyFill="1" applyBorder="1" applyAlignment="1">
      <alignment horizontal="center"/>
    </xf>
    <xf numFmtId="1" fontId="2" fillId="3" borderId="25" xfId="0" applyNumberFormat="1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1" fontId="2" fillId="3" borderId="27" xfId="0" applyNumberFormat="1" applyFont="1" applyFill="1" applyBorder="1" applyAlignment="1">
      <alignment horizontal="center"/>
    </xf>
    <xf numFmtId="0" fontId="2" fillId="3" borderId="21" xfId="0" applyFont="1" applyFill="1" applyBorder="1" applyAlignment="1">
      <alignment horizontal="center"/>
    </xf>
    <xf numFmtId="0" fontId="2" fillId="3" borderId="28" xfId="0" applyFont="1" applyFill="1" applyBorder="1" applyAlignment="1">
      <alignment horizontal="center"/>
    </xf>
    <xf numFmtId="0" fontId="2" fillId="3" borderId="40" xfId="0" applyFont="1" applyFill="1" applyBorder="1" applyAlignment="1">
      <alignment horizontal="center"/>
    </xf>
    <xf numFmtId="0" fontId="8" fillId="3" borderId="58" xfId="0" applyFont="1" applyFill="1" applyBorder="1" applyAlignment="1">
      <alignment horizontal="center"/>
    </xf>
    <xf numFmtId="0" fontId="3" fillId="3" borderId="10" xfId="0" applyFont="1" applyFill="1" applyBorder="1" applyAlignment="1"/>
    <xf numFmtId="0" fontId="2" fillId="3" borderId="12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7" fillId="3" borderId="23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7" fillId="3" borderId="12" xfId="0" applyFont="1" applyFill="1" applyBorder="1" applyAlignment="1">
      <alignment horizontal="center"/>
    </xf>
    <xf numFmtId="0" fontId="8" fillId="3" borderId="29" xfId="0" applyFont="1" applyFill="1" applyBorder="1"/>
    <xf numFmtId="0" fontId="7" fillId="3" borderId="10" xfId="0" applyFont="1" applyFill="1" applyBorder="1" applyAlignment="1">
      <alignment horizontal="center"/>
    </xf>
    <xf numFmtId="0" fontId="7" fillId="3" borderId="22" xfId="0" applyFont="1" applyFill="1" applyBorder="1" applyAlignment="1">
      <alignment horizontal="center"/>
    </xf>
    <xf numFmtId="0" fontId="7" fillId="3" borderId="11" xfId="0" applyFont="1" applyFill="1" applyBorder="1" applyAlignment="1">
      <alignment horizontal="center"/>
    </xf>
    <xf numFmtId="0" fontId="7" fillId="3" borderId="29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3" fillId="3" borderId="1" xfId="0" applyFont="1" applyFill="1" applyBorder="1" applyAlignment="1">
      <alignment wrapText="1"/>
    </xf>
    <xf numFmtId="0" fontId="2" fillId="3" borderId="3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30" xfId="0" applyFont="1" applyFill="1" applyBorder="1" applyAlignment="1">
      <alignment horizontal="center"/>
    </xf>
    <xf numFmtId="0" fontId="2" fillId="3" borderId="31" xfId="0" applyFont="1" applyFill="1" applyBorder="1" applyAlignment="1">
      <alignment horizontal="center"/>
    </xf>
    <xf numFmtId="0" fontId="2" fillId="3" borderId="32" xfId="0" applyFont="1" applyFill="1" applyBorder="1" applyAlignment="1">
      <alignment horizontal="center"/>
    </xf>
    <xf numFmtId="0" fontId="2" fillId="3" borderId="33" xfId="0" applyFont="1" applyFill="1" applyBorder="1" applyAlignment="1">
      <alignment horizontal="center"/>
    </xf>
    <xf numFmtId="0" fontId="7" fillId="3" borderId="31" xfId="0" applyFont="1" applyFill="1" applyBorder="1" applyAlignment="1">
      <alignment horizontal="center"/>
    </xf>
    <xf numFmtId="0" fontId="7" fillId="3" borderId="34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7" fillId="3" borderId="41" xfId="0" applyFont="1" applyFill="1" applyBorder="1" applyAlignment="1">
      <alignment horizontal="center"/>
    </xf>
    <xf numFmtId="0" fontId="8" fillId="3" borderId="27" xfId="0" applyFont="1" applyFill="1" applyBorder="1" applyAlignment="1">
      <alignment horizontal="center"/>
    </xf>
    <xf numFmtId="0" fontId="2" fillId="3" borderId="39" xfId="0" applyFont="1" applyFill="1" applyBorder="1" applyAlignment="1">
      <alignment horizontal="left"/>
    </xf>
    <xf numFmtId="0" fontId="2" fillId="3" borderId="35" xfId="0" applyFont="1" applyFill="1" applyBorder="1" applyAlignment="1">
      <alignment horizontal="center"/>
    </xf>
    <xf numFmtId="0" fontId="2" fillId="3" borderId="36" xfId="0" applyFont="1" applyFill="1" applyBorder="1" applyAlignment="1">
      <alignment horizontal="center"/>
    </xf>
    <xf numFmtId="1" fontId="2" fillId="3" borderId="20" xfId="0" applyNumberFormat="1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50" xfId="0" applyFont="1" applyFill="1" applyBorder="1" applyAlignment="1">
      <alignment horizontal="center"/>
    </xf>
    <xf numFmtId="0" fontId="2" fillId="3" borderId="42" xfId="0" applyFont="1" applyFill="1" applyBorder="1" applyAlignment="1">
      <alignment horizontal="center"/>
    </xf>
    <xf numFmtId="0" fontId="8" fillId="3" borderId="0" xfId="0" applyFont="1" applyFill="1" applyBorder="1"/>
    <xf numFmtId="0" fontId="2" fillId="3" borderId="0" xfId="0" applyFont="1" applyFill="1" applyBorder="1"/>
    <xf numFmtId="0" fontId="6" fillId="3" borderId="0" xfId="0" applyFont="1" applyFill="1"/>
    <xf numFmtId="0" fontId="6" fillId="3" borderId="0" xfId="0" applyFont="1" applyFill="1" applyAlignment="1">
      <alignment horizontal="center"/>
    </xf>
    <xf numFmtId="0" fontId="9" fillId="3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A45"/>
  <sheetViews>
    <sheetView topLeftCell="A11" zoomScale="55" zoomScaleNormal="55" workbookViewId="0">
      <selection activeCell="E35" sqref="E35"/>
    </sheetView>
  </sheetViews>
  <sheetFormatPr defaultRowHeight="15"/>
  <cols>
    <col min="2" max="2" width="61.5703125" customWidth="1"/>
  </cols>
  <sheetData>
    <row r="1" spans="1:27" ht="26.25">
      <c r="A1" s="1" t="s">
        <v>0</v>
      </c>
      <c r="B1" s="1"/>
      <c r="C1" s="559" t="s">
        <v>1</v>
      </c>
      <c r="D1" s="559"/>
      <c r="E1" s="559"/>
      <c r="F1" s="559"/>
      <c r="G1" s="559"/>
      <c r="H1" s="559"/>
      <c r="I1" s="559"/>
      <c r="J1" s="559"/>
      <c r="K1" s="559"/>
      <c r="L1" s="559"/>
      <c r="M1" s="559"/>
      <c r="N1" s="559"/>
      <c r="O1" s="559"/>
      <c r="P1" s="559"/>
      <c r="Q1" s="559"/>
      <c r="R1" s="559"/>
      <c r="S1" s="559"/>
      <c r="T1" s="559"/>
      <c r="U1" s="559"/>
      <c r="V1" s="559"/>
      <c r="W1" s="559"/>
      <c r="X1" s="559"/>
      <c r="Y1" s="559"/>
      <c r="Z1" s="559"/>
      <c r="AA1" s="559"/>
    </row>
    <row r="2" spans="1:27" ht="26.25">
      <c r="A2" s="1" t="s">
        <v>2</v>
      </c>
      <c r="B2" s="1"/>
      <c r="C2" s="559"/>
      <c r="D2" s="559"/>
      <c r="E2" s="559"/>
      <c r="F2" s="559"/>
      <c r="G2" s="559"/>
      <c r="H2" s="559"/>
      <c r="I2" s="559"/>
      <c r="J2" s="559"/>
      <c r="K2" s="559"/>
      <c r="L2" s="559"/>
      <c r="M2" s="559"/>
      <c r="N2" s="559"/>
      <c r="O2" s="559"/>
      <c r="P2" s="559"/>
      <c r="Q2" s="559"/>
      <c r="R2" s="559"/>
      <c r="S2" s="559"/>
      <c r="T2" s="559"/>
      <c r="U2" s="559"/>
      <c r="V2" s="559"/>
      <c r="W2" s="559"/>
      <c r="X2" s="559"/>
      <c r="Y2" s="559"/>
      <c r="Z2" s="559"/>
      <c r="AA2" s="559"/>
    </row>
    <row r="3" spans="1:27" ht="26.25">
      <c r="A3" s="1"/>
      <c r="B3" s="1"/>
      <c r="C3" s="560" t="s">
        <v>3</v>
      </c>
      <c r="D3" s="560"/>
      <c r="E3" s="560"/>
      <c r="F3" s="560"/>
      <c r="G3" s="560"/>
      <c r="H3" s="560"/>
      <c r="I3" s="560"/>
      <c r="J3" s="560"/>
      <c r="K3" s="560"/>
      <c r="L3" s="560"/>
      <c r="M3" s="560"/>
      <c r="N3" s="560"/>
      <c r="O3" s="560"/>
      <c r="P3" s="560"/>
      <c r="Q3" s="560"/>
      <c r="R3" s="560"/>
      <c r="S3" s="560"/>
      <c r="T3" s="560"/>
      <c r="U3" s="560"/>
      <c r="V3" s="560"/>
      <c r="W3" s="560"/>
      <c r="X3" s="560"/>
      <c r="Y3" s="560"/>
      <c r="Z3" s="560"/>
      <c r="AA3" s="560"/>
    </row>
    <row r="4" spans="1:27" ht="26.25">
      <c r="A4" s="1" t="s">
        <v>4</v>
      </c>
      <c r="B4" s="1"/>
      <c r="C4" s="559" t="s">
        <v>84</v>
      </c>
      <c r="D4" s="559"/>
      <c r="E4" s="559"/>
      <c r="F4" s="559"/>
      <c r="G4" s="559"/>
      <c r="H4" s="559"/>
      <c r="I4" s="559"/>
      <c r="J4" s="559"/>
      <c r="K4" s="559"/>
      <c r="L4" s="559"/>
      <c r="M4" s="559"/>
      <c r="N4" s="559"/>
      <c r="O4" s="559"/>
      <c r="P4" s="559"/>
      <c r="Q4" s="559"/>
      <c r="R4" s="559"/>
      <c r="S4" s="559"/>
      <c r="T4" s="559"/>
      <c r="U4" s="559"/>
      <c r="V4" s="559"/>
      <c r="W4" s="559"/>
      <c r="X4" s="559"/>
      <c r="Y4" s="559"/>
      <c r="Z4" s="559"/>
      <c r="AA4" s="559"/>
    </row>
    <row r="5" spans="1:27" ht="26.25">
      <c r="A5" s="1" t="s">
        <v>5</v>
      </c>
      <c r="B5" s="1"/>
      <c r="C5" s="561" t="s">
        <v>143</v>
      </c>
      <c r="D5" s="561"/>
      <c r="E5" s="561"/>
      <c r="F5" s="561"/>
      <c r="G5" s="561"/>
      <c r="H5" s="561"/>
      <c r="I5" s="561"/>
      <c r="J5" s="561"/>
      <c r="K5" s="561"/>
      <c r="L5" s="561"/>
      <c r="M5" s="561"/>
      <c r="N5" s="561"/>
      <c r="O5" s="561"/>
      <c r="P5" s="561"/>
      <c r="Q5" s="561"/>
      <c r="R5" s="561"/>
      <c r="S5" s="561"/>
      <c r="T5" s="561"/>
      <c r="U5" s="561"/>
      <c r="V5" s="561"/>
      <c r="W5" s="561"/>
      <c r="X5" s="561"/>
      <c r="Y5" s="561"/>
      <c r="Z5" s="561"/>
      <c r="AA5" s="561"/>
    </row>
    <row r="6" spans="1:27" ht="26.25">
      <c r="A6" s="1" t="s">
        <v>179</v>
      </c>
      <c r="B6" s="1"/>
      <c r="C6" s="559" t="s">
        <v>6</v>
      </c>
      <c r="D6" s="559"/>
      <c r="E6" s="559"/>
      <c r="F6" s="559"/>
      <c r="G6" s="559"/>
      <c r="H6" s="559"/>
      <c r="I6" s="559"/>
      <c r="J6" s="559"/>
      <c r="K6" s="559"/>
      <c r="L6" s="559"/>
      <c r="M6" s="559"/>
      <c r="N6" s="559"/>
      <c r="O6" s="559"/>
      <c r="P6" s="559"/>
      <c r="Q6" s="559"/>
      <c r="R6" s="559"/>
      <c r="S6" s="559"/>
      <c r="T6" s="559"/>
      <c r="U6" s="559"/>
      <c r="V6" s="559"/>
      <c r="W6" s="559"/>
      <c r="X6" s="559"/>
      <c r="Y6" s="559"/>
      <c r="Z6" s="559"/>
      <c r="AA6" s="559"/>
    </row>
    <row r="7" spans="1:27" ht="27" thickBo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562"/>
      <c r="X7" s="562"/>
      <c r="Y7" s="562"/>
      <c r="Z7" s="562"/>
      <c r="AA7" s="562"/>
    </row>
    <row r="8" spans="1:27" ht="21" thickBot="1">
      <c r="A8" s="563" t="s">
        <v>265</v>
      </c>
      <c r="B8" s="564"/>
      <c r="C8" s="564"/>
      <c r="D8" s="564"/>
      <c r="E8" s="564"/>
      <c r="F8" s="564"/>
      <c r="G8" s="564"/>
      <c r="H8" s="564"/>
      <c r="I8" s="564"/>
      <c r="J8" s="564"/>
      <c r="K8" s="564"/>
      <c r="L8" s="564"/>
      <c r="M8" s="564"/>
      <c r="N8" s="564"/>
      <c r="O8" s="564"/>
      <c r="P8" s="564"/>
      <c r="Q8" s="564"/>
      <c r="R8" s="564"/>
      <c r="S8" s="564"/>
      <c r="T8" s="564"/>
      <c r="U8" s="564"/>
      <c r="V8" s="564"/>
      <c r="W8" s="564"/>
      <c r="X8" s="564"/>
      <c r="Y8" s="564"/>
      <c r="Z8" s="564"/>
      <c r="AA8" s="565"/>
    </row>
    <row r="9" spans="1:27" ht="21" thickBot="1">
      <c r="A9" s="563" t="s">
        <v>62</v>
      </c>
      <c r="B9" s="564"/>
      <c r="C9" s="564"/>
      <c r="D9" s="564"/>
      <c r="E9" s="564"/>
      <c r="F9" s="564"/>
      <c r="G9" s="564"/>
      <c r="H9" s="564"/>
      <c r="I9" s="564"/>
      <c r="J9" s="564"/>
      <c r="K9" s="564"/>
      <c r="L9" s="564"/>
      <c r="M9" s="564"/>
      <c r="N9" s="564"/>
      <c r="O9" s="564"/>
      <c r="P9" s="564"/>
      <c r="Q9" s="564"/>
      <c r="R9" s="564"/>
      <c r="S9" s="564"/>
      <c r="T9" s="564"/>
      <c r="U9" s="564"/>
      <c r="V9" s="564"/>
      <c r="W9" s="564"/>
      <c r="X9" s="564"/>
      <c r="Y9" s="564"/>
      <c r="Z9" s="564"/>
      <c r="AA9" s="565"/>
    </row>
    <row r="10" spans="1:27" ht="21" thickBot="1">
      <c r="A10" s="566" t="s">
        <v>7</v>
      </c>
      <c r="B10" s="569" t="s">
        <v>8</v>
      </c>
      <c r="C10" s="566" t="s">
        <v>9</v>
      </c>
      <c r="D10" s="572" t="s">
        <v>10</v>
      </c>
      <c r="E10" s="573" t="s">
        <v>11</v>
      </c>
      <c r="F10" s="574" t="s">
        <v>56</v>
      </c>
      <c r="G10" s="575"/>
      <c r="H10" s="575"/>
      <c r="I10" s="575"/>
      <c r="J10" s="89">
        <v>17</v>
      </c>
      <c r="K10" s="575" t="s">
        <v>12</v>
      </c>
      <c r="L10" s="575"/>
      <c r="M10" s="575"/>
      <c r="N10" s="575"/>
      <c r="O10" s="575"/>
      <c r="P10" s="576"/>
      <c r="Q10" s="574" t="s">
        <v>57</v>
      </c>
      <c r="R10" s="575"/>
      <c r="S10" s="575"/>
      <c r="T10" s="576"/>
      <c r="U10" s="89">
        <v>22</v>
      </c>
      <c r="V10" s="574" t="s">
        <v>12</v>
      </c>
      <c r="W10" s="575"/>
      <c r="X10" s="575"/>
      <c r="Y10" s="575"/>
      <c r="Z10" s="575"/>
      <c r="AA10" s="576"/>
    </row>
    <row r="11" spans="1:27" ht="21" thickBot="1">
      <c r="A11" s="567"/>
      <c r="B11" s="570"/>
      <c r="C11" s="567"/>
      <c r="D11" s="572"/>
      <c r="E11" s="573"/>
      <c r="F11" s="577" t="s">
        <v>13</v>
      </c>
      <c r="G11" s="578" t="s">
        <v>14</v>
      </c>
      <c r="H11" s="579"/>
      <c r="I11" s="579"/>
      <c r="J11" s="579"/>
      <c r="K11" s="580" t="s">
        <v>15</v>
      </c>
      <c r="L11" s="582" t="s">
        <v>16</v>
      </c>
      <c r="M11" s="582" t="s">
        <v>17</v>
      </c>
      <c r="N11" s="582" t="s">
        <v>18</v>
      </c>
      <c r="O11" s="588" t="s">
        <v>19</v>
      </c>
      <c r="P11" s="589"/>
      <c r="Q11" s="568" t="s">
        <v>13</v>
      </c>
      <c r="R11" s="578" t="s">
        <v>14</v>
      </c>
      <c r="S11" s="579"/>
      <c r="T11" s="579"/>
      <c r="U11" s="579"/>
      <c r="V11" s="580" t="s">
        <v>15</v>
      </c>
      <c r="W11" s="582" t="s">
        <v>16</v>
      </c>
      <c r="X11" s="582" t="s">
        <v>17</v>
      </c>
      <c r="Y11" s="582" t="s">
        <v>18</v>
      </c>
      <c r="Z11" s="588" t="s">
        <v>19</v>
      </c>
      <c r="AA11" s="589"/>
    </row>
    <row r="12" spans="1:27" ht="21" thickBot="1">
      <c r="A12" s="567"/>
      <c r="B12" s="570"/>
      <c r="C12" s="567"/>
      <c r="D12" s="572"/>
      <c r="E12" s="573"/>
      <c r="F12" s="577"/>
      <c r="G12" s="586" t="s">
        <v>13</v>
      </c>
      <c r="H12" s="587" t="s">
        <v>20</v>
      </c>
      <c r="I12" s="587"/>
      <c r="J12" s="587"/>
      <c r="K12" s="581"/>
      <c r="L12" s="583"/>
      <c r="M12" s="583"/>
      <c r="N12" s="583"/>
      <c r="O12" s="590" t="s">
        <v>21</v>
      </c>
      <c r="P12" s="584" t="s">
        <v>22</v>
      </c>
      <c r="Q12" s="572"/>
      <c r="R12" s="586" t="s">
        <v>13</v>
      </c>
      <c r="S12" s="587" t="s">
        <v>20</v>
      </c>
      <c r="T12" s="587"/>
      <c r="U12" s="587"/>
      <c r="V12" s="581"/>
      <c r="W12" s="583"/>
      <c r="X12" s="583"/>
      <c r="Y12" s="583"/>
      <c r="Z12" s="590" t="s">
        <v>23</v>
      </c>
      <c r="AA12" s="584" t="s">
        <v>24</v>
      </c>
    </row>
    <row r="13" spans="1:27" ht="228.75" customHeight="1" thickBot="1">
      <c r="A13" s="568"/>
      <c r="B13" s="571"/>
      <c r="C13" s="568"/>
      <c r="D13" s="572"/>
      <c r="E13" s="573"/>
      <c r="F13" s="577"/>
      <c r="G13" s="586"/>
      <c r="H13" s="2" t="s">
        <v>25</v>
      </c>
      <c r="I13" s="3" t="s">
        <v>26</v>
      </c>
      <c r="J13" s="4" t="s">
        <v>27</v>
      </c>
      <c r="K13" s="581"/>
      <c r="L13" s="583"/>
      <c r="M13" s="583"/>
      <c r="N13" s="583"/>
      <c r="O13" s="591"/>
      <c r="P13" s="585"/>
      <c r="Q13" s="572"/>
      <c r="R13" s="586"/>
      <c r="S13" s="2" t="s">
        <v>25</v>
      </c>
      <c r="T13" s="3" t="s">
        <v>26</v>
      </c>
      <c r="U13" s="4" t="s">
        <v>27</v>
      </c>
      <c r="V13" s="581"/>
      <c r="W13" s="583"/>
      <c r="X13" s="583"/>
      <c r="Y13" s="583"/>
      <c r="Z13" s="591"/>
      <c r="AA13" s="585"/>
    </row>
    <row r="14" spans="1:27" ht="20.25">
      <c r="A14" s="82" t="s">
        <v>28</v>
      </c>
      <c r="B14" s="97" t="s">
        <v>63</v>
      </c>
      <c r="C14" s="132">
        <v>164</v>
      </c>
      <c r="D14" s="147">
        <v>0</v>
      </c>
      <c r="E14" s="144">
        <f>F14+Q14</f>
        <v>78</v>
      </c>
      <c r="F14" s="10">
        <f t="shared" ref="F14:F30" si="0">G14+K14+N14+M14</f>
        <v>34</v>
      </c>
      <c r="G14" s="94">
        <f>H14+I14+J14</f>
        <v>34</v>
      </c>
      <c r="H14" s="9">
        <v>34</v>
      </c>
      <c r="I14" s="6"/>
      <c r="J14" s="7"/>
      <c r="K14" s="9"/>
      <c r="L14" s="6"/>
      <c r="M14" s="6"/>
      <c r="N14" s="6"/>
      <c r="O14" s="6"/>
      <c r="P14" s="7"/>
      <c r="Q14" s="104">
        <f>V14+X14+Y14+R14</f>
        <v>44</v>
      </c>
      <c r="R14" s="8">
        <f t="shared" ref="R14:R30" si="1">S14+T14+U14</f>
        <v>44</v>
      </c>
      <c r="S14" s="9">
        <v>44</v>
      </c>
      <c r="T14" s="6"/>
      <c r="U14" s="7"/>
      <c r="V14" s="9"/>
      <c r="W14" s="6"/>
      <c r="X14" s="6"/>
      <c r="Y14" s="6"/>
      <c r="Z14" s="6"/>
      <c r="AA14" s="10"/>
    </row>
    <row r="15" spans="1:27" ht="20.25">
      <c r="A15" s="88" t="s">
        <v>29</v>
      </c>
      <c r="B15" s="98" t="s">
        <v>64</v>
      </c>
      <c r="C15" s="133">
        <v>144</v>
      </c>
      <c r="D15" s="148">
        <v>0</v>
      </c>
      <c r="E15" s="145">
        <f t="shared" ref="E15:E30" si="2">F15+Q15</f>
        <v>78</v>
      </c>
      <c r="F15" s="16">
        <f t="shared" si="0"/>
        <v>34</v>
      </c>
      <c r="G15" s="95">
        <f t="shared" ref="G15:G30" si="3">H15+I15+J15</f>
        <v>34</v>
      </c>
      <c r="H15" s="15">
        <v>34</v>
      </c>
      <c r="I15" s="12"/>
      <c r="J15" s="13"/>
      <c r="K15" s="15"/>
      <c r="L15" s="12"/>
      <c r="M15" s="12"/>
      <c r="N15" s="12"/>
      <c r="O15" s="12"/>
      <c r="P15" s="13"/>
      <c r="Q15" s="105">
        <f t="shared" ref="Q15:Q30" si="4">V15+X15+Y15+R15</f>
        <v>44</v>
      </c>
      <c r="R15" s="14">
        <f t="shared" si="1"/>
        <v>44</v>
      </c>
      <c r="S15" s="15">
        <v>44</v>
      </c>
      <c r="T15" s="12"/>
      <c r="U15" s="13"/>
      <c r="V15" s="15"/>
      <c r="W15" s="12"/>
      <c r="X15" s="12"/>
      <c r="Y15" s="12"/>
      <c r="Z15" s="12"/>
      <c r="AA15" s="16"/>
    </row>
    <row r="16" spans="1:27" ht="20.25">
      <c r="A16" s="88" t="s">
        <v>30</v>
      </c>
      <c r="B16" s="98" t="s">
        <v>65</v>
      </c>
      <c r="C16" s="133">
        <v>62</v>
      </c>
      <c r="D16" s="148">
        <v>0</v>
      </c>
      <c r="E16" s="145">
        <f t="shared" si="2"/>
        <v>62</v>
      </c>
      <c r="F16" s="16">
        <f t="shared" si="0"/>
        <v>18</v>
      </c>
      <c r="G16" s="95">
        <f t="shared" si="3"/>
        <v>18</v>
      </c>
      <c r="H16" s="15">
        <v>18</v>
      </c>
      <c r="I16" s="12"/>
      <c r="J16" s="13"/>
      <c r="K16" s="15"/>
      <c r="L16" s="12"/>
      <c r="M16" s="12"/>
      <c r="N16" s="12"/>
      <c r="O16" s="12"/>
      <c r="P16" s="13"/>
      <c r="Q16" s="105">
        <f t="shared" si="4"/>
        <v>44</v>
      </c>
      <c r="R16" s="14">
        <f t="shared" si="1"/>
        <v>44</v>
      </c>
      <c r="S16" s="15">
        <v>44</v>
      </c>
      <c r="T16" s="12"/>
      <c r="U16" s="13"/>
      <c r="V16" s="15"/>
      <c r="W16" s="12"/>
      <c r="X16" s="12"/>
      <c r="Y16" s="12"/>
      <c r="Z16" s="12"/>
      <c r="AA16" s="16"/>
    </row>
    <row r="17" spans="1:27" ht="20.25">
      <c r="A17" s="88" t="s">
        <v>31</v>
      </c>
      <c r="B17" s="98" t="s">
        <v>126</v>
      </c>
      <c r="C17" s="133">
        <v>144</v>
      </c>
      <c r="D17" s="148">
        <v>0</v>
      </c>
      <c r="E17" s="145">
        <f t="shared" si="2"/>
        <v>78</v>
      </c>
      <c r="F17" s="16">
        <f t="shared" si="0"/>
        <v>34</v>
      </c>
      <c r="G17" s="95">
        <f t="shared" si="3"/>
        <v>34</v>
      </c>
      <c r="H17" s="15"/>
      <c r="I17" s="12"/>
      <c r="J17" s="13">
        <v>34</v>
      </c>
      <c r="K17" s="15"/>
      <c r="L17" s="12"/>
      <c r="M17" s="12"/>
      <c r="N17" s="12"/>
      <c r="O17" s="12"/>
      <c r="P17" s="13"/>
      <c r="Q17" s="105">
        <f t="shared" si="4"/>
        <v>44</v>
      </c>
      <c r="R17" s="14">
        <f t="shared" si="1"/>
        <v>44</v>
      </c>
      <c r="S17" s="15"/>
      <c r="T17" s="12"/>
      <c r="U17" s="13">
        <v>44</v>
      </c>
      <c r="V17" s="15"/>
      <c r="W17" s="12"/>
      <c r="X17" s="12"/>
      <c r="Y17" s="12"/>
      <c r="Z17" s="12"/>
      <c r="AA17" s="16"/>
    </row>
    <row r="18" spans="1:27" ht="20.25">
      <c r="A18" s="88" t="s">
        <v>32</v>
      </c>
      <c r="B18" s="98" t="s">
        <v>66</v>
      </c>
      <c r="C18" s="133">
        <v>130</v>
      </c>
      <c r="D18" s="148">
        <v>0</v>
      </c>
      <c r="E18" s="145">
        <f t="shared" si="2"/>
        <v>44</v>
      </c>
      <c r="F18" s="16">
        <f t="shared" si="0"/>
        <v>0</v>
      </c>
      <c r="G18" s="95">
        <f t="shared" si="3"/>
        <v>0</v>
      </c>
      <c r="H18" s="15"/>
      <c r="I18" s="12"/>
      <c r="J18" s="13"/>
      <c r="K18" s="15"/>
      <c r="L18" s="12"/>
      <c r="M18" s="12"/>
      <c r="N18" s="12"/>
      <c r="O18" s="12"/>
      <c r="P18" s="13"/>
      <c r="Q18" s="105">
        <f t="shared" si="4"/>
        <v>44</v>
      </c>
      <c r="R18" s="14">
        <f t="shared" si="1"/>
        <v>44</v>
      </c>
      <c r="S18" s="15">
        <v>44</v>
      </c>
      <c r="T18" s="12"/>
      <c r="U18" s="13"/>
      <c r="V18" s="15"/>
      <c r="W18" s="12"/>
      <c r="X18" s="12"/>
      <c r="Y18" s="12"/>
      <c r="Z18" s="12"/>
      <c r="AA18" s="16"/>
    </row>
    <row r="19" spans="1:27" ht="20.25">
      <c r="A19" s="88" t="s">
        <v>33</v>
      </c>
      <c r="B19" s="98" t="s">
        <v>67</v>
      </c>
      <c r="C19" s="133">
        <v>78</v>
      </c>
      <c r="D19" s="148">
        <v>0</v>
      </c>
      <c r="E19" s="145">
        <f t="shared" si="2"/>
        <v>78</v>
      </c>
      <c r="F19" s="16">
        <f t="shared" si="0"/>
        <v>34</v>
      </c>
      <c r="G19" s="95">
        <f t="shared" si="3"/>
        <v>34</v>
      </c>
      <c r="H19" s="15">
        <v>34</v>
      </c>
      <c r="I19" s="12"/>
      <c r="J19" s="13"/>
      <c r="K19" s="15"/>
      <c r="L19" s="12"/>
      <c r="M19" s="12"/>
      <c r="N19" s="12"/>
      <c r="O19" s="12"/>
      <c r="P19" s="13"/>
      <c r="Q19" s="105">
        <f t="shared" si="4"/>
        <v>44</v>
      </c>
      <c r="R19" s="14">
        <f t="shared" si="1"/>
        <v>44</v>
      </c>
      <c r="S19" s="15">
        <v>44</v>
      </c>
      <c r="T19" s="12"/>
      <c r="U19" s="13"/>
      <c r="V19" s="15"/>
      <c r="W19" s="12"/>
      <c r="X19" s="12"/>
      <c r="Y19" s="12"/>
      <c r="Z19" s="12"/>
      <c r="AA19" s="16"/>
    </row>
    <row r="20" spans="1:27" ht="20.25">
      <c r="A20" s="88" t="s">
        <v>34</v>
      </c>
      <c r="B20" s="98" t="s">
        <v>69</v>
      </c>
      <c r="C20" s="133">
        <v>232</v>
      </c>
      <c r="D20" s="148">
        <v>0</v>
      </c>
      <c r="E20" s="145">
        <f t="shared" si="2"/>
        <v>112</v>
      </c>
      <c r="F20" s="16">
        <f t="shared" si="0"/>
        <v>68</v>
      </c>
      <c r="G20" s="95">
        <f t="shared" si="3"/>
        <v>68</v>
      </c>
      <c r="H20" s="15">
        <f>4*17</f>
        <v>68</v>
      </c>
      <c r="I20" s="12"/>
      <c r="J20" s="13"/>
      <c r="K20" s="15"/>
      <c r="L20" s="12"/>
      <c r="M20" s="12"/>
      <c r="N20" s="12"/>
      <c r="O20" s="12"/>
      <c r="P20" s="13"/>
      <c r="Q20" s="105">
        <f t="shared" si="4"/>
        <v>44</v>
      </c>
      <c r="R20" s="14">
        <f t="shared" si="1"/>
        <v>44</v>
      </c>
      <c r="S20" s="15">
        <f>44</f>
        <v>44</v>
      </c>
      <c r="T20" s="12"/>
      <c r="U20" s="13"/>
      <c r="V20" s="15"/>
      <c r="W20" s="12"/>
      <c r="X20" s="12"/>
      <c r="Y20" s="12"/>
      <c r="Z20" s="12"/>
      <c r="AA20" s="16"/>
    </row>
    <row r="21" spans="1:27" ht="20.25">
      <c r="A21" s="88" t="s">
        <v>35</v>
      </c>
      <c r="B21" s="98" t="s">
        <v>70</v>
      </c>
      <c r="C21" s="133">
        <v>216</v>
      </c>
      <c r="D21" s="148">
        <v>0</v>
      </c>
      <c r="E21" s="145">
        <f t="shared" si="2"/>
        <v>116</v>
      </c>
      <c r="F21" s="16">
        <f t="shared" si="0"/>
        <v>50</v>
      </c>
      <c r="G21" s="95">
        <f t="shared" si="3"/>
        <v>50</v>
      </c>
      <c r="H21" s="15">
        <v>50</v>
      </c>
      <c r="I21" s="12"/>
      <c r="J21" s="13"/>
      <c r="K21" s="15"/>
      <c r="L21" s="12"/>
      <c r="M21" s="12"/>
      <c r="N21" s="12"/>
      <c r="O21" s="12"/>
      <c r="P21" s="13"/>
      <c r="Q21" s="105">
        <f t="shared" si="4"/>
        <v>66</v>
      </c>
      <c r="R21" s="14">
        <f t="shared" si="1"/>
        <v>66</v>
      </c>
      <c r="S21" s="15">
        <f>3*22</f>
        <v>66</v>
      </c>
      <c r="T21" s="12"/>
      <c r="U21" s="13"/>
      <c r="V21" s="15"/>
      <c r="W21" s="12"/>
      <c r="X21" s="12"/>
      <c r="Y21" s="12"/>
      <c r="Z21" s="12"/>
      <c r="AA21" s="16"/>
    </row>
    <row r="22" spans="1:27" ht="20.25">
      <c r="A22" s="88" t="s">
        <v>36</v>
      </c>
      <c r="B22" s="98" t="s">
        <v>71</v>
      </c>
      <c r="C22" s="133">
        <v>100</v>
      </c>
      <c r="D22" s="148">
        <v>0</v>
      </c>
      <c r="E22" s="145">
        <f t="shared" si="2"/>
        <v>100</v>
      </c>
      <c r="F22" s="16">
        <f t="shared" si="0"/>
        <v>34</v>
      </c>
      <c r="G22" s="95">
        <f t="shared" si="3"/>
        <v>34</v>
      </c>
      <c r="H22" s="15">
        <v>34</v>
      </c>
      <c r="I22" s="12"/>
      <c r="J22" s="13"/>
      <c r="K22" s="15"/>
      <c r="L22" s="12"/>
      <c r="M22" s="12"/>
      <c r="N22" s="12"/>
      <c r="O22" s="12"/>
      <c r="P22" s="13"/>
      <c r="Q22" s="105">
        <f t="shared" si="4"/>
        <v>66</v>
      </c>
      <c r="R22" s="14">
        <f t="shared" si="1"/>
        <v>66</v>
      </c>
      <c r="S22" s="15">
        <v>66</v>
      </c>
      <c r="T22" s="12"/>
      <c r="U22" s="13"/>
      <c r="V22" s="15"/>
      <c r="W22" s="12"/>
      <c r="X22" s="12"/>
      <c r="Y22" s="12"/>
      <c r="Z22" s="12"/>
      <c r="AA22" s="16"/>
    </row>
    <row r="23" spans="1:27" ht="20.25">
      <c r="A23" s="88" t="s">
        <v>37</v>
      </c>
      <c r="B23" s="98" t="s">
        <v>129</v>
      </c>
      <c r="C23" s="133">
        <v>220</v>
      </c>
      <c r="D23" s="148">
        <v>0</v>
      </c>
      <c r="E23" s="145">
        <f t="shared" si="2"/>
        <v>122</v>
      </c>
      <c r="F23" s="16">
        <f t="shared" si="0"/>
        <v>34</v>
      </c>
      <c r="G23" s="95">
        <f t="shared" si="3"/>
        <v>34</v>
      </c>
      <c r="H23" s="15">
        <v>34</v>
      </c>
      <c r="I23" s="12"/>
      <c r="J23" s="13"/>
      <c r="K23" s="15"/>
      <c r="L23" s="12"/>
      <c r="M23" s="12"/>
      <c r="N23" s="12"/>
      <c r="O23" s="12"/>
      <c r="P23" s="13"/>
      <c r="Q23" s="105">
        <f t="shared" si="4"/>
        <v>88</v>
      </c>
      <c r="R23" s="14">
        <f t="shared" si="1"/>
        <v>88</v>
      </c>
      <c r="S23" s="15">
        <v>88</v>
      </c>
      <c r="T23" s="12"/>
      <c r="U23" s="13"/>
      <c r="V23" s="15"/>
      <c r="W23" s="12"/>
      <c r="X23" s="12"/>
      <c r="Y23" s="12"/>
      <c r="Z23" s="12"/>
      <c r="AA23" s="16"/>
    </row>
    <row r="24" spans="1:27" ht="20.25">
      <c r="A24" s="88" t="s">
        <v>38</v>
      </c>
      <c r="B24" s="98" t="s">
        <v>72</v>
      </c>
      <c r="C24" s="133">
        <v>112</v>
      </c>
      <c r="D24" s="148">
        <v>0</v>
      </c>
      <c r="E24" s="145">
        <f t="shared" si="2"/>
        <v>112</v>
      </c>
      <c r="F24" s="16">
        <f t="shared" si="0"/>
        <v>68</v>
      </c>
      <c r="G24" s="95">
        <f t="shared" si="3"/>
        <v>68</v>
      </c>
      <c r="H24" s="15">
        <v>42</v>
      </c>
      <c r="I24" s="12">
        <v>10</v>
      </c>
      <c r="J24" s="13">
        <v>16</v>
      </c>
      <c r="K24" s="15"/>
      <c r="L24" s="12"/>
      <c r="M24" s="12"/>
      <c r="N24" s="12"/>
      <c r="O24" s="12"/>
      <c r="P24" s="13"/>
      <c r="Q24" s="105">
        <f t="shared" si="4"/>
        <v>44</v>
      </c>
      <c r="R24" s="14">
        <f t="shared" si="1"/>
        <v>44</v>
      </c>
      <c r="S24" s="15">
        <v>24</v>
      </c>
      <c r="T24" s="12">
        <v>10</v>
      </c>
      <c r="U24" s="13">
        <v>10</v>
      </c>
      <c r="V24" s="15"/>
      <c r="W24" s="12"/>
      <c r="X24" s="12"/>
      <c r="Y24" s="12"/>
      <c r="Z24" s="12"/>
      <c r="AA24" s="16"/>
    </row>
    <row r="25" spans="1:27" ht="20.25">
      <c r="A25" s="88" t="s">
        <v>39</v>
      </c>
      <c r="B25" s="98" t="s">
        <v>73</v>
      </c>
      <c r="C25" s="133">
        <v>78</v>
      </c>
      <c r="D25" s="148">
        <v>0</v>
      </c>
      <c r="E25" s="145">
        <f t="shared" si="2"/>
        <v>78</v>
      </c>
      <c r="F25" s="16">
        <f t="shared" si="0"/>
        <v>34</v>
      </c>
      <c r="G25" s="95">
        <f t="shared" si="3"/>
        <v>34</v>
      </c>
      <c r="H25" s="15">
        <v>34</v>
      </c>
      <c r="I25" s="12"/>
      <c r="J25" s="13"/>
      <c r="K25" s="15"/>
      <c r="L25" s="12"/>
      <c r="M25" s="12"/>
      <c r="N25" s="12"/>
      <c r="O25" s="12"/>
      <c r="P25" s="13"/>
      <c r="Q25" s="105">
        <f t="shared" si="4"/>
        <v>44</v>
      </c>
      <c r="R25" s="14">
        <f t="shared" si="1"/>
        <v>44</v>
      </c>
      <c r="S25" s="15">
        <v>44</v>
      </c>
      <c r="T25" s="12"/>
      <c r="U25" s="13"/>
      <c r="V25" s="15"/>
      <c r="W25" s="12"/>
      <c r="X25" s="12"/>
      <c r="Y25" s="12"/>
      <c r="Z25" s="12"/>
      <c r="AA25" s="16"/>
    </row>
    <row r="26" spans="1:27" ht="21" thickBot="1">
      <c r="A26" s="88" t="s">
        <v>40</v>
      </c>
      <c r="B26" s="98" t="s">
        <v>75</v>
      </c>
      <c r="C26" s="133">
        <v>112</v>
      </c>
      <c r="D26" s="148">
        <v>0</v>
      </c>
      <c r="E26" s="145">
        <f t="shared" si="2"/>
        <v>112</v>
      </c>
      <c r="F26" s="16">
        <f t="shared" si="0"/>
        <v>68</v>
      </c>
      <c r="G26" s="95">
        <f t="shared" si="3"/>
        <v>68</v>
      </c>
      <c r="H26" s="15">
        <v>68</v>
      </c>
      <c r="I26" s="12"/>
      <c r="J26" s="13"/>
      <c r="K26" s="15"/>
      <c r="L26" s="12"/>
      <c r="M26" s="12"/>
      <c r="N26" s="12"/>
      <c r="O26" s="12"/>
      <c r="P26" s="13"/>
      <c r="Q26" s="105">
        <f t="shared" si="4"/>
        <v>44</v>
      </c>
      <c r="R26" s="14">
        <f t="shared" si="1"/>
        <v>44</v>
      </c>
      <c r="S26" s="15">
        <v>44</v>
      </c>
      <c r="T26" s="12"/>
      <c r="U26" s="13"/>
      <c r="V26" s="15"/>
      <c r="W26" s="12"/>
      <c r="X26" s="12"/>
      <c r="Y26" s="12"/>
      <c r="Z26" s="12"/>
      <c r="AA26" s="16"/>
    </row>
    <row r="27" spans="1:27" ht="20.25">
      <c r="A27" s="156" t="s">
        <v>41</v>
      </c>
      <c r="B27" s="129" t="s">
        <v>68</v>
      </c>
      <c r="C27" s="132">
        <v>60</v>
      </c>
      <c r="D27" s="147">
        <f t="shared" ref="D27:D30" si="5">E27/30</f>
        <v>2</v>
      </c>
      <c r="E27" s="144">
        <f t="shared" si="2"/>
        <v>60</v>
      </c>
      <c r="F27" s="10">
        <f t="shared" si="0"/>
        <v>60</v>
      </c>
      <c r="G27" s="120">
        <f t="shared" si="3"/>
        <v>34</v>
      </c>
      <c r="H27" s="9">
        <v>18</v>
      </c>
      <c r="I27" s="6"/>
      <c r="J27" s="7">
        <v>16</v>
      </c>
      <c r="K27" s="9">
        <v>26</v>
      </c>
      <c r="L27" s="6"/>
      <c r="M27" s="6"/>
      <c r="N27" s="6"/>
      <c r="O27" s="6"/>
      <c r="P27" s="7" t="s">
        <v>59</v>
      </c>
      <c r="Q27" s="104">
        <f t="shared" si="4"/>
        <v>0</v>
      </c>
      <c r="R27" s="8">
        <f t="shared" si="1"/>
        <v>0</v>
      </c>
      <c r="S27" s="9"/>
      <c r="T27" s="124"/>
      <c r="U27" s="125"/>
      <c r="V27" s="130"/>
      <c r="W27" s="6"/>
      <c r="X27" s="6"/>
      <c r="Y27" s="6"/>
      <c r="Z27" s="6"/>
      <c r="AA27" s="131"/>
    </row>
    <row r="28" spans="1:27" ht="20.25">
      <c r="A28" s="112" t="s">
        <v>52</v>
      </c>
      <c r="B28" s="98" t="s">
        <v>197</v>
      </c>
      <c r="C28" s="133">
        <v>60</v>
      </c>
      <c r="D28" s="148">
        <f t="shared" si="5"/>
        <v>2</v>
      </c>
      <c r="E28" s="145">
        <f t="shared" si="2"/>
        <v>60</v>
      </c>
      <c r="F28" s="16">
        <f t="shared" si="0"/>
        <v>60</v>
      </c>
      <c r="G28" s="95">
        <f t="shared" si="3"/>
        <v>34</v>
      </c>
      <c r="H28" s="15">
        <v>18</v>
      </c>
      <c r="I28" s="12"/>
      <c r="J28" s="13">
        <v>16</v>
      </c>
      <c r="K28" s="15">
        <v>26</v>
      </c>
      <c r="L28" s="12"/>
      <c r="M28" s="12"/>
      <c r="N28" s="12"/>
      <c r="O28" s="12"/>
      <c r="P28" s="13" t="s">
        <v>60</v>
      </c>
      <c r="Q28" s="105">
        <f t="shared" si="4"/>
        <v>0</v>
      </c>
      <c r="R28" s="14">
        <f t="shared" si="1"/>
        <v>0</v>
      </c>
      <c r="S28" s="15"/>
      <c r="T28" s="12"/>
      <c r="U28" s="13"/>
      <c r="V28" s="15"/>
      <c r="W28" s="12"/>
      <c r="X28" s="12"/>
      <c r="Y28" s="12"/>
      <c r="Z28" s="12"/>
      <c r="AA28" s="16"/>
    </row>
    <row r="29" spans="1:27" ht="20.25">
      <c r="A29" s="112" t="s">
        <v>53</v>
      </c>
      <c r="B29" s="98" t="s">
        <v>76</v>
      </c>
      <c r="C29" s="133">
        <v>120</v>
      </c>
      <c r="D29" s="148">
        <f t="shared" si="5"/>
        <v>4</v>
      </c>
      <c r="E29" s="145">
        <f t="shared" si="2"/>
        <v>120</v>
      </c>
      <c r="F29" s="16">
        <f t="shared" si="0"/>
        <v>60</v>
      </c>
      <c r="G29" s="95">
        <f t="shared" si="3"/>
        <v>34</v>
      </c>
      <c r="H29" s="15">
        <v>18</v>
      </c>
      <c r="I29" s="12"/>
      <c r="J29" s="13">
        <v>16</v>
      </c>
      <c r="K29" s="15">
        <v>26</v>
      </c>
      <c r="L29" s="12"/>
      <c r="M29" s="12"/>
      <c r="N29" s="12"/>
      <c r="O29" s="12"/>
      <c r="P29" s="13" t="s">
        <v>60</v>
      </c>
      <c r="Q29" s="105">
        <f t="shared" si="4"/>
        <v>60</v>
      </c>
      <c r="R29" s="14">
        <f t="shared" si="1"/>
        <v>44</v>
      </c>
      <c r="S29" s="15">
        <v>22</v>
      </c>
      <c r="T29" s="12"/>
      <c r="U29" s="13">
        <v>22</v>
      </c>
      <c r="V29" s="15">
        <f>42-26</f>
        <v>16</v>
      </c>
      <c r="W29" s="12"/>
      <c r="X29" s="12"/>
      <c r="Y29" s="12"/>
      <c r="Z29" s="12"/>
      <c r="AA29" s="16" t="s">
        <v>58</v>
      </c>
    </row>
    <row r="30" spans="1:27" ht="21" thickBot="1">
      <c r="A30" s="112" t="s">
        <v>54</v>
      </c>
      <c r="B30" s="98" t="s">
        <v>198</v>
      </c>
      <c r="C30" s="133">
        <v>75</v>
      </c>
      <c r="D30" s="148">
        <f t="shared" si="5"/>
        <v>2.5</v>
      </c>
      <c r="E30" s="145">
        <f t="shared" si="2"/>
        <v>75</v>
      </c>
      <c r="F30" s="16">
        <f t="shared" si="0"/>
        <v>0</v>
      </c>
      <c r="G30" s="95">
        <f t="shared" si="3"/>
        <v>0</v>
      </c>
      <c r="H30" s="15"/>
      <c r="I30" s="12"/>
      <c r="J30" s="13"/>
      <c r="K30" s="15"/>
      <c r="L30" s="12"/>
      <c r="M30" s="12"/>
      <c r="N30" s="12"/>
      <c r="O30" s="12"/>
      <c r="P30" s="13"/>
      <c r="Q30" s="105">
        <f t="shared" si="4"/>
        <v>75</v>
      </c>
      <c r="R30" s="14">
        <f t="shared" si="1"/>
        <v>44</v>
      </c>
      <c r="S30" s="15">
        <v>22</v>
      </c>
      <c r="T30" s="12"/>
      <c r="U30" s="13">
        <v>22</v>
      </c>
      <c r="V30" s="15">
        <v>31</v>
      </c>
      <c r="W30" s="12"/>
      <c r="X30" s="12"/>
      <c r="Y30" s="12"/>
      <c r="Z30" s="12"/>
      <c r="AA30" s="16" t="s">
        <v>58</v>
      </c>
    </row>
    <row r="31" spans="1:27" ht="21" thickBot="1">
      <c r="A31" s="115"/>
      <c r="B31" s="116" t="s">
        <v>42</v>
      </c>
      <c r="C31" s="117">
        <f t="shared" ref="C31:K31" si="6">SUM(C14:C30)</f>
        <v>2107</v>
      </c>
      <c r="D31" s="117">
        <f t="shared" si="6"/>
        <v>10.5</v>
      </c>
      <c r="E31" s="117">
        <f t="shared" si="6"/>
        <v>1485</v>
      </c>
      <c r="F31" s="117">
        <f t="shared" si="6"/>
        <v>690</v>
      </c>
      <c r="G31" s="117">
        <f t="shared" si="6"/>
        <v>612</v>
      </c>
      <c r="H31" s="117">
        <f t="shared" si="6"/>
        <v>504</v>
      </c>
      <c r="I31" s="117">
        <f t="shared" si="6"/>
        <v>10</v>
      </c>
      <c r="J31" s="117">
        <f t="shared" si="6"/>
        <v>98</v>
      </c>
      <c r="K31" s="117">
        <f t="shared" si="6"/>
        <v>78</v>
      </c>
      <c r="L31" s="117">
        <v>0</v>
      </c>
      <c r="M31" s="117">
        <f>SUM(M14:M30)</f>
        <v>0</v>
      </c>
      <c r="N31" s="117">
        <f>SUM(N14:N30)</f>
        <v>0</v>
      </c>
      <c r="O31" s="117">
        <v>0</v>
      </c>
      <c r="P31" s="117">
        <v>3</v>
      </c>
      <c r="Q31" s="23">
        <f t="shared" ref="Q31:V31" si="7">SUM(Q14:Q30)</f>
        <v>795</v>
      </c>
      <c r="R31" s="23">
        <f t="shared" si="7"/>
        <v>748</v>
      </c>
      <c r="S31" s="23">
        <f t="shared" si="7"/>
        <v>640</v>
      </c>
      <c r="T31" s="23">
        <f t="shared" si="7"/>
        <v>10</v>
      </c>
      <c r="U31" s="23">
        <f t="shared" si="7"/>
        <v>98</v>
      </c>
      <c r="V31" s="23">
        <f t="shared" si="7"/>
        <v>47</v>
      </c>
      <c r="W31" s="23">
        <v>0</v>
      </c>
      <c r="X31" s="23">
        <f>SUM(X14:X30)</f>
        <v>0</v>
      </c>
      <c r="Y31" s="23">
        <f>SUM(Y14:Y30)</f>
        <v>0</v>
      </c>
      <c r="Z31" s="23">
        <v>0</v>
      </c>
      <c r="AA31" s="23">
        <v>2</v>
      </c>
    </row>
    <row r="32" spans="1:27" ht="21" thickBot="1">
      <c r="A32" s="592"/>
      <c r="B32" s="24" t="s">
        <v>43</v>
      </c>
      <c r="C32" s="25"/>
      <c r="D32" s="26"/>
      <c r="E32" s="27"/>
      <c r="F32" s="28"/>
      <c r="G32" s="29">
        <f>G31/J10</f>
        <v>36</v>
      </c>
      <c r="H32" s="30"/>
      <c r="I32" s="31"/>
      <c r="J32" s="31"/>
      <c r="K32" s="31"/>
      <c r="L32" s="31"/>
      <c r="M32" s="31"/>
      <c r="N32" s="31"/>
      <c r="O32" s="32"/>
      <c r="P32" s="33"/>
      <c r="Q32" s="28"/>
      <c r="R32" s="34">
        <f>SUM(R14:R30)/U10</f>
        <v>34</v>
      </c>
      <c r="S32" s="35"/>
      <c r="T32" s="25"/>
      <c r="U32" s="25"/>
      <c r="V32" s="25"/>
      <c r="W32" s="25"/>
      <c r="X32" s="25"/>
      <c r="Y32" s="25"/>
      <c r="Z32" s="36"/>
      <c r="AA32" s="90"/>
    </row>
    <row r="33" spans="1:27" ht="21" thickBot="1">
      <c r="A33" s="593"/>
      <c r="B33" s="37" t="s">
        <v>44</v>
      </c>
      <c r="C33" s="27"/>
      <c r="D33" s="38"/>
      <c r="E33" s="27"/>
      <c r="F33" s="39"/>
      <c r="G33" s="40"/>
      <c r="H33" s="41"/>
      <c r="I33" s="27"/>
      <c r="J33" s="27"/>
      <c r="K33" s="27"/>
      <c r="L33" s="27"/>
      <c r="M33" s="27"/>
      <c r="N33" s="42"/>
      <c r="O33" s="23">
        <v>0</v>
      </c>
      <c r="P33" s="43"/>
      <c r="Q33" s="44"/>
      <c r="R33" s="45"/>
      <c r="S33" s="46"/>
      <c r="T33" s="46"/>
      <c r="U33" s="46"/>
      <c r="V33" s="46"/>
      <c r="W33" s="46"/>
      <c r="X33" s="46"/>
      <c r="Y33" s="42"/>
      <c r="Z33" s="23">
        <v>0</v>
      </c>
      <c r="AA33" s="91"/>
    </row>
    <row r="34" spans="1:27" ht="21" thickBot="1">
      <c r="A34" s="593"/>
      <c r="B34" s="37" t="s">
        <v>45</v>
      </c>
      <c r="C34" s="27"/>
      <c r="D34" s="38"/>
      <c r="E34" s="27"/>
      <c r="F34" s="39"/>
      <c r="G34" s="42"/>
      <c r="H34" s="41"/>
      <c r="I34" s="27"/>
      <c r="J34" s="27"/>
      <c r="K34" s="27"/>
      <c r="L34" s="47"/>
      <c r="M34" s="27"/>
      <c r="N34" s="46"/>
      <c r="O34" s="40"/>
      <c r="P34" s="23">
        <v>3</v>
      </c>
      <c r="Q34" s="44"/>
      <c r="R34" s="46"/>
      <c r="S34" s="46"/>
      <c r="T34" s="46"/>
      <c r="U34" s="46"/>
      <c r="V34" s="46"/>
      <c r="W34" s="48"/>
      <c r="X34" s="46"/>
      <c r="Y34" s="46"/>
      <c r="Z34" s="40"/>
      <c r="AA34" s="23">
        <v>2</v>
      </c>
    </row>
    <row r="35" spans="1:27" ht="21" thickBot="1">
      <c r="A35" s="593"/>
      <c r="B35" s="49" t="s">
        <v>46</v>
      </c>
      <c r="C35" s="47"/>
      <c r="D35" s="50"/>
      <c r="E35" s="47"/>
      <c r="F35" s="51"/>
      <c r="G35" s="50"/>
      <c r="H35" s="52"/>
      <c r="I35" s="53"/>
      <c r="J35" s="53"/>
      <c r="K35" s="54"/>
      <c r="L35" s="23">
        <v>0</v>
      </c>
      <c r="M35" s="55"/>
      <c r="N35" s="56"/>
      <c r="O35" s="56"/>
      <c r="P35" s="57"/>
      <c r="Q35" s="58"/>
      <c r="R35" s="48"/>
      <c r="S35" s="48"/>
      <c r="T35" s="48"/>
      <c r="U35" s="48"/>
      <c r="V35" s="59"/>
      <c r="W35" s="23">
        <v>0</v>
      </c>
      <c r="X35" s="51"/>
      <c r="Y35" s="47"/>
      <c r="Z35" s="48"/>
      <c r="AA35" s="92"/>
    </row>
    <row r="36" spans="1:27" ht="21" thickBot="1">
      <c r="A36" s="594"/>
      <c r="B36" s="87" t="s">
        <v>47</v>
      </c>
      <c r="C36" s="60">
        <f>SUM(C32:C35)</f>
        <v>0</v>
      </c>
      <c r="D36" s="60">
        <f t="shared" ref="D36:AA36" si="8">SUM(D32:D35)</f>
        <v>0</v>
      </c>
      <c r="E36" s="60">
        <f t="shared" si="8"/>
        <v>0</v>
      </c>
      <c r="F36" s="61">
        <f t="shared" si="8"/>
        <v>0</v>
      </c>
      <c r="G36" s="136">
        <f>SUM(G32:G35)</f>
        <v>36</v>
      </c>
      <c r="H36" s="22">
        <f t="shared" si="8"/>
        <v>0</v>
      </c>
      <c r="I36" s="20">
        <f t="shared" si="8"/>
        <v>0</v>
      </c>
      <c r="J36" s="20">
        <f t="shared" si="8"/>
        <v>0</v>
      </c>
      <c r="K36" s="21">
        <f t="shared" si="8"/>
        <v>0</v>
      </c>
      <c r="L36" s="23">
        <f t="shared" si="8"/>
        <v>0</v>
      </c>
      <c r="M36" s="22">
        <f t="shared" si="8"/>
        <v>0</v>
      </c>
      <c r="N36" s="20">
        <f t="shared" si="8"/>
        <v>0</v>
      </c>
      <c r="O36" s="20">
        <f>SUM(O32:O35)</f>
        <v>0</v>
      </c>
      <c r="P36" s="20">
        <f t="shared" si="8"/>
        <v>3</v>
      </c>
      <c r="Q36" s="61">
        <f t="shared" si="8"/>
        <v>0</v>
      </c>
      <c r="R36" s="136">
        <f t="shared" si="8"/>
        <v>34</v>
      </c>
      <c r="S36" s="118">
        <f t="shared" si="8"/>
        <v>0</v>
      </c>
      <c r="T36" s="60">
        <f t="shared" si="8"/>
        <v>0</v>
      </c>
      <c r="U36" s="60">
        <f t="shared" si="8"/>
        <v>0</v>
      </c>
      <c r="V36" s="60">
        <f t="shared" si="8"/>
        <v>0</v>
      </c>
      <c r="W36" s="60">
        <f t="shared" si="8"/>
        <v>0</v>
      </c>
      <c r="X36" s="60">
        <f t="shared" si="8"/>
        <v>0</v>
      </c>
      <c r="Y36" s="60">
        <f t="shared" si="8"/>
        <v>0</v>
      </c>
      <c r="Z36" s="60">
        <f t="shared" si="8"/>
        <v>0</v>
      </c>
      <c r="AA36" s="93">
        <f t="shared" si="8"/>
        <v>2</v>
      </c>
    </row>
    <row r="37" spans="1:27" ht="20.25">
      <c r="A37" s="62"/>
      <c r="B37" s="62"/>
      <c r="C37" s="63"/>
      <c r="D37" s="62"/>
      <c r="E37" s="63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</row>
    <row r="38" spans="1:27" ht="20.25">
      <c r="A38" s="62"/>
      <c r="B38" s="62"/>
      <c r="C38" s="63"/>
      <c r="D38" s="62"/>
      <c r="E38" s="63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</row>
    <row r="39" spans="1:27" ht="20.25">
      <c r="A39" s="62"/>
      <c r="B39" s="62"/>
      <c r="C39" s="63"/>
      <c r="D39" s="62"/>
      <c r="E39" s="63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</row>
    <row r="40" spans="1:27" ht="26.25">
      <c r="A40" s="1"/>
      <c r="B40" s="64" t="s">
        <v>85</v>
      </c>
      <c r="C40" s="64"/>
      <c r="D40" s="64"/>
      <c r="E40" s="64"/>
      <c r="F40" s="64"/>
      <c r="G40" s="64"/>
      <c r="H40" s="64"/>
      <c r="I40" s="64"/>
      <c r="J40" s="64"/>
      <c r="K40" s="64" t="s">
        <v>55</v>
      </c>
      <c r="L40" s="64"/>
      <c r="M40" s="64"/>
      <c r="N40" s="64"/>
      <c r="O40" s="64"/>
      <c r="P40" s="64"/>
      <c r="Q40" s="64"/>
      <c r="R40" s="65"/>
      <c r="S40" s="65"/>
      <c r="T40" s="66" t="s">
        <v>90</v>
      </c>
      <c r="U40" s="67"/>
      <c r="V40" s="67"/>
      <c r="W40" s="67" t="s">
        <v>219</v>
      </c>
      <c r="X40" s="67"/>
      <c r="Y40" s="68"/>
      <c r="Z40" s="68"/>
      <c r="AA40" s="68"/>
    </row>
    <row r="41" spans="1:27" ht="26.25">
      <c r="A41" s="69"/>
      <c r="B41" s="595"/>
      <c r="C41" s="595"/>
      <c r="D41" s="595"/>
      <c r="E41" s="595"/>
      <c r="F41" s="595"/>
      <c r="G41" s="595"/>
      <c r="H41" s="595"/>
      <c r="I41" s="595"/>
      <c r="J41" s="595"/>
      <c r="K41" s="69"/>
      <c r="L41" s="69"/>
      <c r="M41" s="69"/>
      <c r="N41" s="69"/>
      <c r="O41" s="69"/>
      <c r="P41" s="69"/>
      <c r="Q41" s="69"/>
      <c r="R41" s="69" t="s">
        <v>48</v>
      </c>
      <c r="S41" s="71"/>
      <c r="T41" s="72" t="s">
        <v>49</v>
      </c>
      <c r="U41" s="73" t="s">
        <v>89</v>
      </c>
      <c r="V41" s="73"/>
      <c r="W41" s="73"/>
      <c r="X41" s="72"/>
      <c r="Y41" s="72"/>
      <c r="Z41" s="74"/>
      <c r="AA41" s="74"/>
    </row>
    <row r="42" spans="1:27" ht="26.25">
      <c r="A42" s="69"/>
      <c r="B42" s="331"/>
      <c r="C42" s="331"/>
      <c r="D42" s="331"/>
      <c r="E42" s="331"/>
      <c r="F42" s="331"/>
      <c r="G42" s="331"/>
      <c r="H42" s="331"/>
      <c r="I42" s="331"/>
      <c r="J42" s="331"/>
      <c r="K42" s="69"/>
      <c r="L42" s="69"/>
      <c r="M42" s="69"/>
      <c r="N42" s="69"/>
      <c r="O42" s="69"/>
      <c r="P42" s="69"/>
      <c r="Q42" s="69"/>
      <c r="R42" s="69"/>
      <c r="S42" s="71"/>
      <c r="T42" s="72"/>
      <c r="U42" s="73"/>
      <c r="V42" s="73"/>
      <c r="W42" s="73"/>
      <c r="X42" s="72"/>
      <c r="Y42" s="72"/>
      <c r="Z42" s="74"/>
      <c r="AA42" s="74"/>
    </row>
    <row r="43" spans="1:27" ht="26.25">
      <c r="A43" s="69"/>
      <c r="B43" s="331"/>
      <c r="C43" s="331"/>
      <c r="D43" s="331"/>
      <c r="E43" s="331"/>
      <c r="F43" s="331"/>
      <c r="G43" s="331"/>
      <c r="H43" s="331"/>
      <c r="I43" s="331"/>
      <c r="J43" s="331"/>
      <c r="K43" s="64"/>
      <c r="L43" s="64"/>
      <c r="M43" s="64"/>
      <c r="N43" s="64"/>
      <c r="O43" s="64"/>
      <c r="P43" s="64"/>
      <c r="Q43" s="64"/>
      <c r="R43" s="64"/>
      <c r="S43" s="64"/>
      <c r="T43" s="66"/>
      <c r="U43" s="66"/>
      <c r="V43" s="66"/>
      <c r="W43" s="66"/>
      <c r="X43" s="75"/>
      <c r="Y43" s="75"/>
      <c r="Z43" s="76"/>
      <c r="AA43" s="76"/>
    </row>
    <row r="44" spans="1:27" ht="26.25">
      <c r="A44" s="69"/>
      <c r="B44" s="331"/>
      <c r="C44" s="331"/>
      <c r="D44" s="331"/>
      <c r="E44" s="331"/>
      <c r="F44" s="331"/>
      <c r="G44" s="331"/>
      <c r="H44" s="331"/>
      <c r="I44" s="331"/>
      <c r="J44" s="331"/>
      <c r="K44" s="64" t="s">
        <v>50</v>
      </c>
      <c r="L44" s="64"/>
      <c r="M44" s="64"/>
      <c r="N44" s="64"/>
      <c r="O44" s="64"/>
      <c r="P44" s="64"/>
      <c r="Q44" s="64"/>
      <c r="R44" s="65"/>
      <c r="S44" s="65"/>
      <c r="T44" s="66"/>
      <c r="U44" s="67"/>
      <c r="V44" s="67"/>
      <c r="W44" s="67" t="s">
        <v>145</v>
      </c>
      <c r="X44" s="67"/>
      <c r="Y44" s="68"/>
      <c r="Z44" s="76"/>
      <c r="AA44" s="76"/>
    </row>
    <row r="45" spans="1:27" ht="26.25">
      <c r="A45" s="69"/>
      <c r="B45" s="331"/>
      <c r="C45" s="331"/>
      <c r="D45" s="331"/>
      <c r="E45" s="331"/>
      <c r="F45" s="331"/>
      <c r="G45" s="331"/>
      <c r="H45" s="331"/>
      <c r="I45" s="331"/>
      <c r="J45" s="331"/>
      <c r="K45" s="69"/>
      <c r="L45" s="69"/>
      <c r="M45" s="69"/>
      <c r="N45" s="69"/>
      <c r="O45" s="69"/>
      <c r="P45" s="69"/>
      <c r="Q45" s="69"/>
      <c r="R45" s="69" t="s">
        <v>48</v>
      </c>
      <c r="S45" s="71"/>
      <c r="T45" s="72" t="s">
        <v>51</v>
      </c>
      <c r="U45" s="73" t="s">
        <v>89</v>
      </c>
      <c r="V45" s="73"/>
      <c r="W45" s="73"/>
      <c r="X45" s="72"/>
      <c r="Y45" s="72"/>
      <c r="Z45" s="76"/>
      <c r="AA45" s="76"/>
    </row>
  </sheetData>
  <mergeCells count="42">
    <mergeCell ref="A32:A36"/>
    <mergeCell ref="B41:J41"/>
    <mergeCell ref="G12:G13"/>
    <mergeCell ref="H12:J12"/>
    <mergeCell ref="O12:O13"/>
    <mergeCell ref="M11:M13"/>
    <mergeCell ref="N11:N13"/>
    <mergeCell ref="O11:P11"/>
    <mergeCell ref="X11:X13"/>
    <mergeCell ref="Y11:Y13"/>
    <mergeCell ref="Z11:AA11"/>
    <mergeCell ref="Z12:Z13"/>
    <mergeCell ref="AA12:AA13"/>
    <mergeCell ref="Q11:Q13"/>
    <mergeCell ref="W11:W13"/>
    <mergeCell ref="P12:P13"/>
    <mergeCell ref="R12:R13"/>
    <mergeCell ref="S12:U12"/>
    <mergeCell ref="R11:U11"/>
    <mergeCell ref="V11:V13"/>
    <mergeCell ref="W7:AA7"/>
    <mergeCell ref="A8:AA8"/>
    <mergeCell ref="A9:AA9"/>
    <mergeCell ref="A10:A13"/>
    <mergeCell ref="B10:B13"/>
    <mergeCell ref="C10:C13"/>
    <mergeCell ref="D10:D13"/>
    <mergeCell ref="E10:E13"/>
    <mergeCell ref="F10:I10"/>
    <mergeCell ref="K10:P10"/>
    <mergeCell ref="Q10:T10"/>
    <mergeCell ref="V10:AA10"/>
    <mergeCell ref="F11:F13"/>
    <mergeCell ref="G11:J11"/>
    <mergeCell ref="K11:K13"/>
    <mergeCell ref="L11:L13"/>
    <mergeCell ref="C6:AA6"/>
    <mergeCell ref="C1:AA1"/>
    <mergeCell ref="C2:AA2"/>
    <mergeCell ref="C3:AA3"/>
    <mergeCell ref="C4:AA4"/>
    <mergeCell ref="C5:AA5"/>
  </mergeCells>
  <printOptions horizontalCentered="1"/>
  <pageMargins left="0.59055118110236227" right="0.39370078740157483" top="0.59055118110236227" bottom="0.39370078740157483" header="0.31496062992125984" footer="0.31496062992125984"/>
  <pageSetup paperSize="9" scale="44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A46"/>
  <sheetViews>
    <sheetView topLeftCell="A15" zoomScale="55" zoomScaleNormal="55" workbookViewId="0">
      <selection activeCell="F36" sqref="F36"/>
    </sheetView>
  </sheetViews>
  <sheetFormatPr defaultRowHeight="15"/>
  <cols>
    <col min="2" max="2" width="70" customWidth="1"/>
  </cols>
  <sheetData>
    <row r="1" spans="1:27" ht="26.25">
      <c r="A1" s="1" t="s">
        <v>0</v>
      </c>
      <c r="B1" s="1"/>
      <c r="C1" s="559" t="s">
        <v>1</v>
      </c>
      <c r="D1" s="559"/>
      <c r="E1" s="559"/>
      <c r="F1" s="559"/>
      <c r="G1" s="559"/>
      <c r="H1" s="559"/>
      <c r="I1" s="559"/>
      <c r="J1" s="559"/>
      <c r="K1" s="559"/>
      <c r="L1" s="559"/>
      <c r="M1" s="559"/>
      <c r="N1" s="559"/>
      <c r="O1" s="559"/>
      <c r="P1" s="559"/>
      <c r="Q1" s="559"/>
      <c r="R1" s="559"/>
      <c r="S1" s="559"/>
      <c r="T1" s="559"/>
      <c r="U1" s="559"/>
      <c r="V1" s="559"/>
      <c r="W1" s="559"/>
      <c r="X1" s="559"/>
      <c r="Y1" s="559"/>
      <c r="Z1" s="559"/>
      <c r="AA1" s="559"/>
    </row>
    <row r="2" spans="1:27" ht="26.25">
      <c r="A2" s="1" t="s">
        <v>2</v>
      </c>
      <c r="B2" s="1"/>
      <c r="C2" s="559"/>
      <c r="D2" s="559"/>
      <c r="E2" s="559"/>
      <c r="F2" s="559"/>
      <c r="G2" s="559"/>
      <c r="H2" s="559"/>
      <c r="I2" s="559"/>
      <c r="J2" s="559"/>
      <c r="K2" s="559"/>
      <c r="L2" s="559"/>
      <c r="M2" s="559"/>
      <c r="N2" s="559"/>
      <c r="O2" s="559"/>
      <c r="P2" s="559"/>
      <c r="Q2" s="559"/>
      <c r="R2" s="559"/>
      <c r="S2" s="559"/>
      <c r="T2" s="559"/>
      <c r="U2" s="559"/>
      <c r="V2" s="559"/>
      <c r="W2" s="559"/>
      <c r="X2" s="559"/>
      <c r="Y2" s="559"/>
      <c r="Z2" s="559"/>
      <c r="AA2" s="559"/>
    </row>
    <row r="3" spans="1:27" ht="26.25">
      <c r="A3" s="1"/>
      <c r="B3" s="1"/>
      <c r="C3" s="560" t="s">
        <v>3</v>
      </c>
      <c r="D3" s="560"/>
      <c r="E3" s="560"/>
      <c r="F3" s="560"/>
      <c r="G3" s="560"/>
      <c r="H3" s="560"/>
      <c r="I3" s="560"/>
      <c r="J3" s="560"/>
      <c r="K3" s="560"/>
      <c r="L3" s="560"/>
      <c r="M3" s="560"/>
      <c r="N3" s="560"/>
      <c r="O3" s="560"/>
      <c r="P3" s="560"/>
      <c r="Q3" s="560"/>
      <c r="R3" s="560"/>
      <c r="S3" s="560"/>
      <c r="T3" s="560"/>
      <c r="U3" s="560"/>
      <c r="V3" s="560"/>
      <c r="W3" s="560"/>
      <c r="X3" s="560"/>
      <c r="Y3" s="560"/>
      <c r="Z3" s="560"/>
      <c r="AA3" s="560"/>
    </row>
    <row r="4" spans="1:27" ht="26.25">
      <c r="A4" s="1" t="s">
        <v>4</v>
      </c>
      <c r="B4" s="1"/>
      <c r="C4" s="559" t="s">
        <v>84</v>
      </c>
      <c r="D4" s="559"/>
      <c r="E4" s="559"/>
      <c r="F4" s="559"/>
      <c r="G4" s="559"/>
      <c r="H4" s="559"/>
      <c r="I4" s="559"/>
      <c r="J4" s="559"/>
      <c r="K4" s="559"/>
      <c r="L4" s="559"/>
      <c r="M4" s="559"/>
      <c r="N4" s="559"/>
      <c r="O4" s="559"/>
      <c r="P4" s="559"/>
      <c r="Q4" s="559"/>
      <c r="R4" s="559"/>
      <c r="S4" s="559"/>
      <c r="T4" s="559"/>
      <c r="U4" s="559"/>
      <c r="V4" s="559"/>
      <c r="W4" s="559"/>
      <c r="X4" s="559"/>
      <c r="Y4" s="559"/>
      <c r="Z4" s="559"/>
      <c r="AA4" s="559"/>
    </row>
    <row r="5" spans="1:27" ht="26.25">
      <c r="A5" s="1" t="s">
        <v>5</v>
      </c>
      <c r="B5" s="1"/>
      <c r="C5" s="561" t="s">
        <v>143</v>
      </c>
      <c r="D5" s="561"/>
      <c r="E5" s="561"/>
      <c r="F5" s="561"/>
      <c r="G5" s="561"/>
      <c r="H5" s="561"/>
      <c r="I5" s="561"/>
      <c r="J5" s="561"/>
      <c r="K5" s="561"/>
      <c r="L5" s="561"/>
      <c r="M5" s="561"/>
      <c r="N5" s="561"/>
      <c r="O5" s="561"/>
      <c r="P5" s="561"/>
      <c r="Q5" s="561"/>
      <c r="R5" s="561"/>
      <c r="S5" s="561"/>
      <c r="T5" s="561"/>
      <c r="U5" s="561"/>
      <c r="V5" s="561"/>
      <c r="W5" s="561"/>
      <c r="X5" s="561"/>
      <c r="Y5" s="561"/>
      <c r="Z5" s="561"/>
      <c r="AA5" s="561"/>
    </row>
    <row r="6" spans="1:27" ht="26.25">
      <c r="A6" s="1" t="s">
        <v>179</v>
      </c>
      <c r="B6" s="1"/>
      <c r="C6" s="559" t="s">
        <v>6</v>
      </c>
      <c r="D6" s="559"/>
      <c r="E6" s="559"/>
      <c r="F6" s="559"/>
      <c r="G6" s="559"/>
      <c r="H6" s="559"/>
      <c r="I6" s="559"/>
      <c r="J6" s="559"/>
      <c r="K6" s="559"/>
      <c r="L6" s="559"/>
      <c r="M6" s="559"/>
      <c r="N6" s="559"/>
      <c r="O6" s="559"/>
      <c r="P6" s="559"/>
      <c r="Q6" s="559"/>
      <c r="R6" s="559"/>
      <c r="S6" s="559"/>
      <c r="T6" s="559"/>
      <c r="U6" s="559"/>
      <c r="V6" s="559"/>
      <c r="W6" s="559"/>
      <c r="X6" s="559"/>
      <c r="Y6" s="559"/>
      <c r="Z6" s="559"/>
      <c r="AA6" s="559"/>
    </row>
    <row r="7" spans="1:27" ht="27" thickBo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562"/>
      <c r="X7" s="562"/>
      <c r="Y7" s="562"/>
      <c r="Z7" s="562"/>
      <c r="AA7" s="562"/>
    </row>
    <row r="8" spans="1:27" ht="21" thickBot="1">
      <c r="A8" s="563" t="s">
        <v>260</v>
      </c>
      <c r="B8" s="564"/>
      <c r="C8" s="564"/>
      <c r="D8" s="564"/>
      <c r="E8" s="564"/>
      <c r="F8" s="564"/>
      <c r="G8" s="564"/>
      <c r="H8" s="564"/>
      <c r="I8" s="564"/>
      <c r="J8" s="564"/>
      <c r="K8" s="564"/>
      <c r="L8" s="564"/>
      <c r="M8" s="564"/>
      <c r="N8" s="564"/>
      <c r="O8" s="564"/>
      <c r="P8" s="564"/>
      <c r="Q8" s="564"/>
      <c r="R8" s="564"/>
      <c r="S8" s="564"/>
      <c r="T8" s="564"/>
      <c r="U8" s="564"/>
      <c r="V8" s="564"/>
      <c r="W8" s="564"/>
      <c r="X8" s="564"/>
      <c r="Y8" s="564"/>
      <c r="Z8" s="564"/>
      <c r="AA8" s="565"/>
    </row>
    <row r="9" spans="1:27" ht="21" thickBot="1">
      <c r="A9" s="563" t="s">
        <v>62</v>
      </c>
      <c r="B9" s="564"/>
      <c r="C9" s="564"/>
      <c r="D9" s="564"/>
      <c r="E9" s="564"/>
      <c r="F9" s="564"/>
      <c r="G9" s="564"/>
      <c r="H9" s="564"/>
      <c r="I9" s="564"/>
      <c r="J9" s="564"/>
      <c r="K9" s="564"/>
      <c r="L9" s="564"/>
      <c r="M9" s="564"/>
      <c r="N9" s="564"/>
      <c r="O9" s="564"/>
      <c r="P9" s="564"/>
      <c r="Q9" s="564"/>
      <c r="R9" s="564"/>
      <c r="S9" s="564"/>
      <c r="T9" s="564"/>
      <c r="U9" s="564"/>
      <c r="V9" s="564"/>
      <c r="W9" s="564"/>
      <c r="X9" s="564"/>
      <c r="Y9" s="564"/>
      <c r="Z9" s="564"/>
      <c r="AA9" s="565"/>
    </row>
    <row r="10" spans="1:27" ht="21" thickBot="1">
      <c r="A10" s="566" t="s">
        <v>7</v>
      </c>
      <c r="B10" s="569" t="s">
        <v>8</v>
      </c>
      <c r="C10" s="566" t="s">
        <v>9</v>
      </c>
      <c r="D10" s="572" t="s">
        <v>10</v>
      </c>
      <c r="E10" s="573" t="s">
        <v>11</v>
      </c>
      <c r="F10" s="574" t="s">
        <v>123</v>
      </c>
      <c r="G10" s="575"/>
      <c r="H10" s="575"/>
      <c r="I10" s="575"/>
      <c r="J10" s="89">
        <v>16</v>
      </c>
      <c r="K10" s="575" t="s">
        <v>12</v>
      </c>
      <c r="L10" s="575"/>
      <c r="M10" s="575"/>
      <c r="N10" s="575"/>
      <c r="O10" s="575"/>
      <c r="P10" s="576"/>
      <c r="Q10" s="574" t="s">
        <v>124</v>
      </c>
      <c r="R10" s="575"/>
      <c r="S10" s="575"/>
      <c r="T10" s="576"/>
      <c r="U10" s="89">
        <v>17</v>
      </c>
      <c r="V10" s="574" t="s">
        <v>12</v>
      </c>
      <c r="W10" s="575"/>
      <c r="X10" s="575"/>
      <c r="Y10" s="575"/>
      <c r="Z10" s="575"/>
      <c r="AA10" s="576"/>
    </row>
    <row r="11" spans="1:27" ht="21" thickBot="1">
      <c r="A11" s="567"/>
      <c r="B11" s="570"/>
      <c r="C11" s="567"/>
      <c r="D11" s="572"/>
      <c r="E11" s="573"/>
      <c r="F11" s="577" t="s">
        <v>13</v>
      </c>
      <c r="G11" s="578" t="s">
        <v>14</v>
      </c>
      <c r="H11" s="579"/>
      <c r="I11" s="579"/>
      <c r="J11" s="579"/>
      <c r="K11" s="580" t="s">
        <v>15</v>
      </c>
      <c r="L11" s="582" t="s">
        <v>16</v>
      </c>
      <c r="M11" s="582" t="s">
        <v>17</v>
      </c>
      <c r="N11" s="582" t="s">
        <v>18</v>
      </c>
      <c r="O11" s="588" t="s">
        <v>19</v>
      </c>
      <c r="P11" s="589"/>
      <c r="Q11" s="568" t="s">
        <v>13</v>
      </c>
      <c r="R11" s="578" t="s">
        <v>14</v>
      </c>
      <c r="S11" s="579"/>
      <c r="T11" s="579"/>
      <c r="U11" s="579"/>
      <c r="V11" s="580" t="s">
        <v>15</v>
      </c>
      <c r="W11" s="582" t="s">
        <v>16</v>
      </c>
      <c r="X11" s="582" t="s">
        <v>17</v>
      </c>
      <c r="Y11" s="582" t="s">
        <v>18</v>
      </c>
      <c r="Z11" s="588" t="s">
        <v>19</v>
      </c>
      <c r="AA11" s="589"/>
    </row>
    <row r="12" spans="1:27" ht="21" thickBot="1">
      <c r="A12" s="567"/>
      <c r="B12" s="570"/>
      <c r="C12" s="567"/>
      <c r="D12" s="572"/>
      <c r="E12" s="573"/>
      <c r="F12" s="577"/>
      <c r="G12" s="586" t="s">
        <v>13</v>
      </c>
      <c r="H12" s="587" t="s">
        <v>20</v>
      </c>
      <c r="I12" s="587"/>
      <c r="J12" s="587"/>
      <c r="K12" s="581"/>
      <c r="L12" s="583"/>
      <c r="M12" s="583"/>
      <c r="N12" s="583"/>
      <c r="O12" s="590" t="s">
        <v>21</v>
      </c>
      <c r="P12" s="584" t="s">
        <v>22</v>
      </c>
      <c r="Q12" s="572"/>
      <c r="R12" s="586" t="s">
        <v>13</v>
      </c>
      <c r="S12" s="587" t="s">
        <v>20</v>
      </c>
      <c r="T12" s="587"/>
      <c r="U12" s="587"/>
      <c r="V12" s="581"/>
      <c r="W12" s="583"/>
      <c r="X12" s="583"/>
      <c r="Y12" s="583"/>
      <c r="Z12" s="590" t="s">
        <v>23</v>
      </c>
      <c r="AA12" s="584" t="s">
        <v>24</v>
      </c>
    </row>
    <row r="13" spans="1:27" ht="301.5" customHeight="1" thickBot="1">
      <c r="A13" s="568"/>
      <c r="B13" s="571"/>
      <c r="C13" s="568"/>
      <c r="D13" s="572"/>
      <c r="E13" s="573"/>
      <c r="F13" s="577"/>
      <c r="G13" s="586"/>
      <c r="H13" s="2" t="s">
        <v>25</v>
      </c>
      <c r="I13" s="3" t="s">
        <v>26</v>
      </c>
      <c r="J13" s="4" t="s">
        <v>27</v>
      </c>
      <c r="K13" s="581"/>
      <c r="L13" s="583"/>
      <c r="M13" s="583"/>
      <c r="N13" s="583"/>
      <c r="O13" s="591"/>
      <c r="P13" s="585"/>
      <c r="Q13" s="572"/>
      <c r="R13" s="586"/>
      <c r="S13" s="2" t="s">
        <v>25</v>
      </c>
      <c r="T13" s="3" t="s">
        <v>26</v>
      </c>
      <c r="U13" s="4" t="s">
        <v>27</v>
      </c>
      <c r="V13" s="581"/>
      <c r="W13" s="583"/>
      <c r="X13" s="583"/>
      <c r="Y13" s="583"/>
      <c r="Z13" s="591"/>
      <c r="AA13" s="585"/>
    </row>
    <row r="14" spans="1:27" ht="20.25">
      <c r="A14" s="82" t="s">
        <v>28</v>
      </c>
      <c r="B14" s="97" t="s">
        <v>63</v>
      </c>
      <c r="C14" s="132">
        <v>164</v>
      </c>
      <c r="D14" s="147">
        <v>0</v>
      </c>
      <c r="E14" s="144">
        <f>F14+Q14</f>
        <v>86</v>
      </c>
      <c r="F14" s="10">
        <f t="shared" ref="F14:F31" si="0">G14+K14+N14+M14</f>
        <v>32</v>
      </c>
      <c r="G14" s="94">
        <f>H14+I14+J14</f>
        <v>32</v>
      </c>
      <c r="H14" s="9">
        <v>32</v>
      </c>
      <c r="I14" s="6"/>
      <c r="J14" s="7"/>
      <c r="K14" s="9"/>
      <c r="L14" s="6"/>
      <c r="M14" s="6"/>
      <c r="N14" s="6"/>
      <c r="O14" s="6"/>
      <c r="P14" s="7"/>
      <c r="Q14" s="104">
        <f>V14+X14+Y14+R14</f>
        <v>54</v>
      </c>
      <c r="R14" s="8">
        <f t="shared" ref="R14:R31" si="1">S14+T14+U14</f>
        <v>34</v>
      </c>
      <c r="S14" s="9">
        <v>34</v>
      </c>
      <c r="T14" s="6"/>
      <c r="U14" s="7"/>
      <c r="V14" s="9"/>
      <c r="W14" s="6"/>
      <c r="X14" s="6">
        <v>20</v>
      </c>
      <c r="Y14" s="6"/>
      <c r="Z14" s="6" t="s">
        <v>127</v>
      </c>
      <c r="AA14" s="10"/>
    </row>
    <row r="15" spans="1:27" ht="20.25">
      <c r="A15" s="88" t="s">
        <v>29</v>
      </c>
      <c r="B15" s="98" t="s">
        <v>64</v>
      </c>
      <c r="C15" s="133">
        <v>144</v>
      </c>
      <c r="D15" s="148">
        <v>0</v>
      </c>
      <c r="E15" s="145">
        <f t="shared" ref="E15:E31" si="2">F15+Q15</f>
        <v>66</v>
      </c>
      <c r="F15" s="16">
        <f t="shared" si="0"/>
        <v>32</v>
      </c>
      <c r="G15" s="95">
        <f t="shared" ref="G15:G31" si="3">H15+I15+J15</f>
        <v>32</v>
      </c>
      <c r="H15" s="15">
        <v>32</v>
      </c>
      <c r="I15" s="12"/>
      <c r="J15" s="13"/>
      <c r="K15" s="15"/>
      <c r="L15" s="12"/>
      <c r="M15" s="12"/>
      <c r="N15" s="12"/>
      <c r="O15" s="12"/>
      <c r="P15" s="13"/>
      <c r="Q15" s="105">
        <f t="shared" ref="Q15:Q31" si="4">V15+X15+Y15+R15</f>
        <v>34</v>
      </c>
      <c r="R15" s="14">
        <f t="shared" si="1"/>
        <v>34</v>
      </c>
      <c r="S15" s="15">
        <v>34</v>
      </c>
      <c r="T15" s="12"/>
      <c r="U15" s="13"/>
      <c r="V15" s="15"/>
      <c r="W15" s="12"/>
      <c r="X15" s="12"/>
      <c r="Y15" s="12"/>
      <c r="Z15" s="12"/>
      <c r="AA15" s="16"/>
    </row>
    <row r="16" spans="1:27" ht="20.25">
      <c r="A16" s="88" t="s">
        <v>30</v>
      </c>
      <c r="B16" s="98" t="s">
        <v>126</v>
      </c>
      <c r="C16" s="133">
        <v>144</v>
      </c>
      <c r="D16" s="148">
        <v>0</v>
      </c>
      <c r="E16" s="145">
        <f t="shared" si="2"/>
        <v>66</v>
      </c>
      <c r="F16" s="16">
        <f t="shared" si="0"/>
        <v>32</v>
      </c>
      <c r="G16" s="95">
        <f t="shared" si="3"/>
        <v>32</v>
      </c>
      <c r="H16" s="15"/>
      <c r="I16" s="12"/>
      <c r="J16" s="13">
        <v>32</v>
      </c>
      <c r="K16" s="15"/>
      <c r="L16" s="12"/>
      <c r="M16" s="12"/>
      <c r="N16" s="12"/>
      <c r="O16" s="12"/>
      <c r="P16" s="13"/>
      <c r="Q16" s="105">
        <f t="shared" si="4"/>
        <v>34</v>
      </c>
      <c r="R16" s="14">
        <f t="shared" si="1"/>
        <v>34</v>
      </c>
      <c r="S16" s="15"/>
      <c r="T16" s="12"/>
      <c r="U16" s="13">
        <v>34</v>
      </c>
      <c r="V16" s="15"/>
      <c r="W16" s="12"/>
      <c r="X16" s="12"/>
      <c r="Y16" s="12"/>
      <c r="Z16" s="12"/>
      <c r="AA16" s="16"/>
    </row>
    <row r="17" spans="1:27" ht="20.25">
      <c r="A17" s="88" t="s">
        <v>31</v>
      </c>
      <c r="B17" s="98" t="s">
        <v>66</v>
      </c>
      <c r="C17" s="133">
        <v>130</v>
      </c>
      <c r="D17" s="148">
        <v>0</v>
      </c>
      <c r="E17" s="145">
        <f t="shared" si="2"/>
        <v>86</v>
      </c>
      <c r="F17" s="16">
        <f t="shared" si="0"/>
        <v>32</v>
      </c>
      <c r="G17" s="95">
        <f t="shared" si="3"/>
        <v>32</v>
      </c>
      <c r="H17" s="15">
        <v>32</v>
      </c>
      <c r="I17" s="12"/>
      <c r="J17" s="13"/>
      <c r="K17" s="15"/>
      <c r="L17" s="12"/>
      <c r="M17" s="12"/>
      <c r="N17" s="12"/>
      <c r="O17" s="12"/>
      <c r="P17" s="13"/>
      <c r="Q17" s="105">
        <f t="shared" si="4"/>
        <v>54</v>
      </c>
      <c r="R17" s="14">
        <f t="shared" si="1"/>
        <v>34</v>
      </c>
      <c r="S17" s="15">
        <v>34</v>
      </c>
      <c r="T17" s="12"/>
      <c r="U17" s="13"/>
      <c r="V17" s="15"/>
      <c r="W17" s="12"/>
      <c r="X17" s="12">
        <v>20</v>
      </c>
      <c r="Y17" s="12"/>
      <c r="Z17" s="12" t="s">
        <v>127</v>
      </c>
      <c r="AA17" s="16"/>
    </row>
    <row r="18" spans="1:27" ht="20.25">
      <c r="A18" s="88" t="s">
        <v>32</v>
      </c>
      <c r="B18" s="98" t="s">
        <v>69</v>
      </c>
      <c r="C18" s="133">
        <v>232</v>
      </c>
      <c r="D18" s="148">
        <v>0</v>
      </c>
      <c r="E18" s="145">
        <f t="shared" si="2"/>
        <v>120</v>
      </c>
      <c r="F18" s="16">
        <f t="shared" si="0"/>
        <v>32</v>
      </c>
      <c r="G18" s="95">
        <f t="shared" si="3"/>
        <v>32</v>
      </c>
      <c r="H18" s="15">
        <v>32</v>
      </c>
      <c r="I18" s="12"/>
      <c r="J18" s="13"/>
      <c r="K18" s="15"/>
      <c r="L18" s="12"/>
      <c r="M18" s="12"/>
      <c r="N18" s="12"/>
      <c r="O18" s="12"/>
      <c r="P18" s="13"/>
      <c r="Q18" s="105">
        <f t="shared" si="4"/>
        <v>88</v>
      </c>
      <c r="R18" s="14">
        <f t="shared" si="1"/>
        <v>68</v>
      </c>
      <c r="S18" s="15">
        <v>68</v>
      </c>
      <c r="T18" s="12"/>
      <c r="U18" s="13"/>
      <c r="V18" s="15"/>
      <c r="W18" s="12"/>
      <c r="X18" s="12">
        <v>20</v>
      </c>
      <c r="Y18" s="12"/>
      <c r="Z18" s="12" t="s">
        <v>127</v>
      </c>
      <c r="AA18" s="16"/>
    </row>
    <row r="19" spans="1:27" ht="20.25">
      <c r="A19" s="88" t="s">
        <v>33</v>
      </c>
      <c r="B19" s="98" t="s">
        <v>70</v>
      </c>
      <c r="C19" s="133">
        <v>216</v>
      </c>
      <c r="D19" s="148">
        <v>0</v>
      </c>
      <c r="E19" s="145">
        <f t="shared" si="2"/>
        <v>100</v>
      </c>
      <c r="F19" s="16">
        <f t="shared" si="0"/>
        <v>48</v>
      </c>
      <c r="G19" s="95">
        <f t="shared" si="3"/>
        <v>48</v>
      </c>
      <c r="H19" s="15">
        <v>48</v>
      </c>
      <c r="I19" s="12"/>
      <c r="J19" s="13"/>
      <c r="K19" s="15"/>
      <c r="L19" s="12"/>
      <c r="M19" s="12"/>
      <c r="N19" s="12"/>
      <c r="O19" s="12"/>
      <c r="P19" s="13"/>
      <c r="Q19" s="105">
        <f t="shared" si="4"/>
        <v>52</v>
      </c>
      <c r="R19" s="14">
        <f t="shared" si="1"/>
        <v>52</v>
      </c>
      <c r="S19" s="15">
        <v>52</v>
      </c>
      <c r="T19" s="12"/>
      <c r="U19" s="13"/>
      <c r="V19" s="15"/>
      <c r="W19" s="12"/>
      <c r="X19" s="12"/>
      <c r="Y19" s="12"/>
      <c r="Z19" s="12"/>
      <c r="AA19" s="16"/>
    </row>
    <row r="20" spans="1:27" ht="20.25">
      <c r="A20" s="88" t="s">
        <v>34</v>
      </c>
      <c r="B20" s="98" t="s">
        <v>128</v>
      </c>
      <c r="C20" s="133">
        <v>66</v>
      </c>
      <c r="D20" s="148">
        <v>0</v>
      </c>
      <c r="E20" s="145">
        <f t="shared" si="2"/>
        <v>66</v>
      </c>
      <c r="F20" s="16">
        <f t="shared" si="0"/>
        <v>32</v>
      </c>
      <c r="G20" s="95">
        <f t="shared" si="3"/>
        <v>32</v>
      </c>
      <c r="H20" s="15">
        <v>32</v>
      </c>
      <c r="I20" s="12"/>
      <c r="J20" s="13"/>
      <c r="K20" s="15"/>
      <c r="L20" s="12"/>
      <c r="M20" s="12"/>
      <c r="N20" s="12"/>
      <c r="O20" s="12"/>
      <c r="P20" s="13"/>
      <c r="Q20" s="105">
        <f t="shared" si="4"/>
        <v>34</v>
      </c>
      <c r="R20" s="14">
        <f t="shared" si="1"/>
        <v>34</v>
      </c>
      <c r="S20" s="15">
        <v>34</v>
      </c>
      <c r="T20" s="12"/>
      <c r="U20" s="13"/>
      <c r="V20" s="15"/>
      <c r="W20" s="12"/>
      <c r="X20" s="12"/>
      <c r="Y20" s="12"/>
      <c r="Z20" s="12"/>
      <c r="AA20" s="16"/>
    </row>
    <row r="21" spans="1:27" ht="21" thickBot="1">
      <c r="A21" s="88" t="s">
        <v>35</v>
      </c>
      <c r="B21" s="98" t="s">
        <v>129</v>
      </c>
      <c r="C21" s="133">
        <v>220</v>
      </c>
      <c r="D21" s="148">
        <v>0</v>
      </c>
      <c r="E21" s="145">
        <f t="shared" si="2"/>
        <v>98</v>
      </c>
      <c r="F21" s="16">
        <f t="shared" si="0"/>
        <v>64</v>
      </c>
      <c r="G21" s="95">
        <f t="shared" si="3"/>
        <v>64</v>
      </c>
      <c r="H21" s="15">
        <f>4*16</f>
        <v>64</v>
      </c>
      <c r="I21" s="12"/>
      <c r="J21" s="13"/>
      <c r="K21" s="15"/>
      <c r="L21" s="12"/>
      <c r="M21" s="12"/>
      <c r="N21" s="12"/>
      <c r="O21" s="12"/>
      <c r="P21" s="13"/>
      <c r="Q21" s="105">
        <f t="shared" si="4"/>
        <v>34</v>
      </c>
      <c r="R21" s="14">
        <f t="shared" si="1"/>
        <v>34</v>
      </c>
      <c r="S21" s="15">
        <v>34</v>
      </c>
      <c r="T21" s="12"/>
      <c r="U21" s="13"/>
      <c r="V21" s="15"/>
      <c r="W21" s="12"/>
      <c r="X21" s="12"/>
      <c r="Y21" s="12"/>
      <c r="Z21" s="12"/>
      <c r="AA21" s="16"/>
    </row>
    <row r="22" spans="1:27" ht="20.25">
      <c r="A22" s="156" t="s">
        <v>36</v>
      </c>
      <c r="B22" s="129" t="s">
        <v>261</v>
      </c>
      <c r="C22" s="132">
        <v>120</v>
      </c>
      <c r="D22" s="147">
        <f t="shared" ref="D22:D31" si="5">E22/30</f>
        <v>4</v>
      </c>
      <c r="E22" s="144">
        <f t="shared" si="2"/>
        <v>120</v>
      </c>
      <c r="F22" s="10">
        <f t="shared" si="0"/>
        <v>120</v>
      </c>
      <c r="G22" s="120">
        <f t="shared" si="3"/>
        <v>32</v>
      </c>
      <c r="H22" s="9">
        <v>16</v>
      </c>
      <c r="I22" s="6"/>
      <c r="J22" s="7">
        <v>16</v>
      </c>
      <c r="K22" s="9">
        <v>88</v>
      </c>
      <c r="L22" s="6"/>
      <c r="M22" s="6"/>
      <c r="N22" s="6"/>
      <c r="O22" s="6"/>
      <c r="P22" s="7" t="s">
        <v>58</v>
      </c>
      <c r="Q22" s="104">
        <f t="shared" si="4"/>
        <v>0</v>
      </c>
      <c r="R22" s="8">
        <f t="shared" si="1"/>
        <v>0</v>
      </c>
      <c r="S22" s="9"/>
      <c r="T22" s="124"/>
      <c r="U22" s="125"/>
      <c r="V22" s="130"/>
      <c r="W22" s="6"/>
      <c r="X22" s="6"/>
      <c r="Y22" s="6"/>
      <c r="Z22" s="6"/>
      <c r="AA22" s="131"/>
    </row>
    <row r="23" spans="1:27" ht="40.5">
      <c r="A23" s="112" t="s">
        <v>37</v>
      </c>
      <c r="B23" s="98" t="s">
        <v>132</v>
      </c>
      <c r="C23" s="133">
        <v>60</v>
      </c>
      <c r="D23" s="148">
        <f t="shared" si="5"/>
        <v>2</v>
      </c>
      <c r="E23" s="145">
        <f t="shared" si="2"/>
        <v>60</v>
      </c>
      <c r="F23" s="16">
        <f t="shared" si="0"/>
        <v>0</v>
      </c>
      <c r="G23" s="95">
        <f t="shared" si="3"/>
        <v>0</v>
      </c>
      <c r="H23" s="15"/>
      <c r="I23" s="12"/>
      <c r="J23" s="13"/>
      <c r="K23" s="15"/>
      <c r="L23" s="12"/>
      <c r="M23" s="12"/>
      <c r="N23" s="12"/>
      <c r="O23" s="12"/>
      <c r="P23" s="13"/>
      <c r="Q23" s="105">
        <f t="shared" si="4"/>
        <v>60</v>
      </c>
      <c r="R23" s="14">
        <f t="shared" si="1"/>
        <v>34</v>
      </c>
      <c r="S23" s="15">
        <v>18</v>
      </c>
      <c r="T23" s="12"/>
      <c r="U23" s="13">
        <v>16</v>
      </c>
      <c r="V23" s="15">
        <v>26</v>
      </c>
      <c r="W23" s="12"/>
      <c r="X23" s="12"/>
      <c r="Y23" s="12"/>
      <c r="Z23" s="12"/>
      <c r="AA23" s="16" t="s">
        <v>58</v>
      </c>
    </row>
    <row r="24" spans="1:27" ht="20.25">
      <c r="A24" s="112" t="s">
        <v>38</v>
      </c>
      <c r="B24" s="98" t="s">
        <v>262</v>
      </c>
      <c r="C24" s="133">
        <v>210</v>
      </c>
      <c r="D24" s="148">
        <f t="shared" si="5"/>
        <v>7</v>
      </c>
      <c r="E24" s="145">
        <f t="shared" si="2"/>
        <v>210</v>
      </c>
      <c r="F24" s="16">
        <f t="shared" si="0"/>
        <v>100</v>
      </c>
      <c r="G24" s="95">
        <f t="shared" si="3"/>
        <v>48</v>
      </c>
      <c r="H24" s="15">
        <v>16</v>
      </c>
      <c r="I24" s="12">
        <v>32</v>
      </c>
      <c r="J24" s="13"/>
      <c r="K24" s="15">
        <v>52</v>
      </c>
      <c r="L24" s="12"/>
      <c r="M24" s="12"/>
      <c r="N24" s="12"/>
      <c r="O24" s="12"/>
      <c r="P24" s="13" t="s">
        <v>58</v>
      </c>
      <c r="Q24" s="105">
        <f t="shared" si="4"/>
        <v>110</v>
      </c>
      <c r="R24" s="14">
        <f t="shared" si="1"/>
        <v>52</v>
      </c>
      <c r="S24" s="15">
        <v>18</v>
      </c>
      <c r="T24" s="12">
        <v>34</v>
      </c>
      <c r="U24" s="13"/>
      <c r="V24" s="15">
        <v>58</v>
      </c>
      <c r="W24" s="12"/>
      <c r="X24" s="12"/>
      <c r="Y24" s="12"/>
      <c r="Z24" s="12"/>
      <c r="AA24" s="16" t="s">
        <v>58</v>
      </c>
    </row>
    <row r="25" spans="1:27" ht="20.25">
      <c r="A25" s="112" t="s">
        <v>39</v>
      </c>
      <c r="B25" s="98" t="s">
        <v>263</v>
      </c>
      <c r="C25" s="133">
        <v>150</v>
      </c>
      <c r="D25" s="148">
        <f t="shared" si="5"/>
        <v>5</v>
      </c>
      <c r="E25" s="145">
        <f t="shared" si="2"/>
        <v>150</v>
      </c>
      <c r="F25" s="16">
        <f t="shared" si="0"/>
        <v>150</v>
      </c>
      <c r="G25" s="95">
        <f t="shared" si="3"/>
        <v>64</v>
      </c>
      <c r="H25" s="15">
        <v>32</v>
      </c>
      <c r="I25" s="12"/>
      <c r="J25" s="13">
        <v>32</v>
      </c>
      <c r="K25" s="15">
        <v>86</v>
      </c>
      <c r="L25" s="12"/>
      <c r="M25" s="12"/>
      <c r="N25" s="12"/>
      <c r="O25" s="12"/>
      <c r="P25" s="13" t="s">
        <v>58</v>
      </c>
      <c r="Q25" s="105">
        <f t="shared" si="4"/>
        <v>0</v>
      </c>
      <c r="R25" s="14">
        <f t="shared" si="1"/>
        <v>0</v>
      </c>
      <c r="S25" s="15"/>
      <c r="T25" s="12"/>
      <c r="U25" s="13"/>
      <c r="V25" s="15"/>
      <c r="W25" s="12"/>
      <c r="X25" s="12"/>
      <c r="Y25" s="12"/>
      <c r="Z25" s="12"/>
      <c r="AA25" s="16"/>
    </row>
    <row r="26" spans="1:27" ht="20.25">
      <c r="A26" s="112" t="s">
        <v>40</v>
      </c>
      <c r="B26" s="98" t="s">
        <v>264</v>
      </c>
      <c r="C26" s="133">
        <v>180</v>
      </c>
      <c r="D26" s="148">
        <f t="shared" si="5"/>
        <v>6</v>
      </c>
      <c r="E26" s="145">
        <f t="shared" si="2"/>
        <v>180</v>
      </c>
      <c r="F26" s="16">
        <f t="shared" si="0"/>
        <v>180</v>
      </c>
      <c r="G26" s="95">
        <f t="shared" si="3"/>
        <v>64</v>
      </c>
      <c r="H26" s="15">
        <v>32</v>
      </c>
      <c r="I26" s="12"/>
      <c r="J26" s="13">
        <v>32</v>
      </c>
      <c r="K26" s="15">
        <v>116</v>
      </c>
      <c r="L26" s="12"/>
      <c r="M26" s="12"/>
      <c r="N26" s="12"/>
      <c r="O26" s="12" t="s">
        <v>93</v>
      </c>
      <c r="P26" s="13"/>
      <c r="Q26" s="105">
        <f t="shared" si="4"/>
        <v>0</v>
      </c>
      <c r="R26" s="14">
        <f t="shared" si="1"/>
        <v>0</v>
      </c>
      <c r="S26" s="15"/>
      <c r="T26" s="12"/>
      <c r="U26" s="13"/>
      <c r="V26" s="15"/>
      <c r="W26" s="12"/>
      <c r="X26" s="12"/>
      <c r="Y26" s="12"/>
      <c r="Z26" s="12"/>
      <c r="AA26" s="16"/>
    </row>
    <row r="27" spans="1:27" ht="40.5">
      <c r="A27" s="112" t="s">
        <v>41</v>
      </c>
      <c r="B27" s="98" t="s">
        <v>137</v>
      </c>
      <c r="C27" s="133">
        <v>60</v>
      </c>
      <c r="D27" s="148">
        <f t="shared" si="5"/>
        <v>2</v>
      </c>
      <c r="E27" s="145">
        <f t="shared" si="2"/>
        <v>60</v>
      </c>
      <c r="F27" s="16">
        <f t="shared" si="0"/>
        <v>0</v>
      </c>
      <c r="G27" s="95">
        <f t="shared" si="3"/>
        <v>0</v>
      </c>
      <c r="H27" s="15"/>
      <c r="I27" s="12"/>
      <c r="J27" s="13"/>
      <c r="K27" s="15"/>
      <c r="L27" s="12"/>
      <c r="M27" s="12"/>
      <c r="N27" s="12"/>
      <c r="O27" s="12"/>
      <c r="P27" s="13"/>
      <c r="Q27" s="105">
        <f t="shared" si="4"/>
        <v>60</v>
      </c>
      <c r="R27" s="14">
        <f t="shared" si="1"/>
        <v>34</v>
      </c>
      <c r="S27" s="15">
        <v>24</v>
      </c>
      <c r="T27" s="12"/>
      <c r="U27" s="13">
        <v>10</v>
      </c>
      <c r="V27" s="15">
        <v>26</v>
      </c>
      <c r="W27" s="12"/>
      <c r="X27" s="12"/>
      <c r="Y27" s="12"/>
      <c r="Z27" s="12" t="s">
        <v>97</v>
      </c>
      <c r="AA27" s="16"/>
    </row>
    <row r="28" spans="1:27" ht="20.25">
      <c r="A28" s="157" t="s">
        <v>52</v>
      </c>
      <c r="B28" s="158" t="s">
        <v>258</v>
      </c>
      <c r="C28" s="177">
        <v>315</v>
      </c>
      <c r="D28" s="148">
        <f t="shared" si="5"/>
        <v>7</v>
      </c>
      <c r="E28" s="145">
        <f t="shared" si="2"/>
        <v>210</v>
      </c>
      <c r="F28" s="16">
        <f t="shared" si="0"/>
        <v>89</v>
      </c>
      <c r="G28" s="95">
        <f t="shared" si="3"/>
        <v>32</v>
      </c>
      <c r="H28" s="179">
        <v>16</v>
      </c>
      <c r="I28" s="109"/>
      <c r="J28" s="180">
        <v>16</v>
      </c>
      <c r="K28" s="179">
        <f>42+15</f>
        <v>57</v>
      </c>
      <c r="L28" s="109"/>
      <c r="M28" s="109"/>
      <c r="N28" s="109"/>
      <c r="O28" s="109"/>
      <c r="P28" s="180" t="s">
        <v>59</v>
      </c>
      <c r="Q28" s="105">
        <f t="shared" si="4"/>
        <v>121</v>
      </c>
      <c r="R28" s="14">
        <f t="shared" si="1"/>
        <v>68</v>
      </c>
      <c r="S28" s="179">
        <v>50</v>
      </c>
      <c r="T28" s="109"/>
      <c r="U28" s="180">
        <v>18</v>
      </c>
      <c r="V28" s="179">
        <f>38+15</f>
        <v>53</v>
      </c>
      <c r="W28" s="109"/>
      <c r="X28" s="109"/>
      <c r="Y28" s="109"/>
      <c r="Z28" s="109"/>
      <c r="AA28" s="110" t="s">
        <v>58</v>
      </c>
    </row>
    <row r="29" spans="1:27" s="114" customFormat="1" ht="21" thickBot="1">
      <c r="A29" s="157" t="s">
        <v>53</v>
      </c>
      <c r="B29" s="158" t="s">
        <v>211</v>
      </c>
      <c r="C29" s="159">
        <v>60</v>
      </c>
      <c r="D29" s="333">
        <f t="shared" si="5"/>
        <v>2</v>
      </c>
      <c r="E29" s="293">
        <f t="shared" si="2"/>
        <v>60</v>
      </c>
      <c r="F29" s="155">
        <f t="shared" si="0"/>
        <v>60</v>
      </c>
      <c r="G29" s="334">
        <f t="shared" si="3"/>
        <v>32</v>
      </c>
      <c r="H29" s="160">
        <v>16</v>
      </c>
      <c r="I29" s="161"/>
      <c r="J29" s="162">
        <v>16</v>
      </c>
      <c r="K29" s="160">
        <v>28</v>
      </c>
      <c r="L29" s="161"/>
      <c r="M29" s="161"/>
      <c r="N29" s="161"/>
      <c r="O29" s="161"/>
      <c r="P29" s="162" t="s">
        <v>58</v>
      </c>
      <c r="Q29" s="335">
        <f t="shared" si="4"/>
        <v>0</v>
      </c>
      <c r="R29" s="336">
        <f t="shared" si="1"/>
        <v>0</v>
      </c>
      <c r="S29" s="160"/>
      <c r="T29" s="161"/>
      <c r="U29" s="162"/>
      <c r="V29" s="160"/>
      <c r="W29" s="161"/>
      <c r="X29" s="161"/>
      <c r="Y29" s="161"/>
      <c r="Z29" s="161"/>
      <c r="AA29" s="155"/>
    </row>
    <row r="30" spans="1:27" ht="21" thickBot="1">
      <c r="A30" s="182" t="s">
        <v>54</v>
      </c>
      <c r="B30" s="183" t="s">
        <v>121</v>
      </c>
      <c r="C30" s="184">
        <v>120</v>
      </c>
      <c r="D30" s="185">
        <f t="shared" si="5"/>
        <v>4</v>
      </c>
      <c r="E30" s="186">
        <f t="shared" si="2"/>
        <v>120</v>
      </c>
      <c r="F30" s="187">
        <f t="shared" si="0"/>
        <v>0</v>
      </c>
      <c r="G30" s="188">
        <f t="shared" si="3"/>
        <v>0</v>
      </c>
      <c r="H30" s="189"/>
      <c r="I30" s="190"/>
      <c r="J30" s="191"/>
      <c r="K30" s="189"/>
      <c r="L30" s="190"/>
      <c r="M30" s="190"/>
      <c r="N30" s="190"/>
      <c r="O30" s="190"/>
      <c r="P30" s="191"/>
      <c r="Q30" s="192">
        <f t="shared" si="4"/>
        <v>120</v>
      </c>
      <c r="R30" s="193">
        <f t="shared" si="1"/>
        <v>68</v>
      </c>
      <c r="S30" s="189">
        <v>34</v>
      </c>
      <c r="T30" s="190"/>
      <c r="U30" s="191">
        <v>34</v>
      </c>
      <c r="V30" s="189">
        <v>52</v>
      </c>
      <c r="W30" s="190"/>
      <c r="X30" s="190"/>
      <c r="Y30" s="190"/>
      <c r="Z30" s="190"/>
      <c r="AA30" s="187" t="s">
        <v>58</v>
      </c>
    </row>
    <row r="31" spans="1:27" ht="21" thickBot="1">
      <c r="A31" s="269" t="s">
        <v>78</v>
      </c>
      <c r="B31" s="270" t="s">
        <v>120</v>
      </c>
      <c r="C31" s="271">
        <v>315</v>
      </c>
      <c r="D31" s="272">
        <f t="shared" si="5"/>
        <v>4.5</v>
      </c>
      <c r="E31" s="296">
        <f t="shared" si="2"/>
        <v>135</v>
      </c>
      <c r="F31" s="297">
        <f t="shared" si="0"/>
        <v>0</v>
      </c>
      <c r="G31" s="298">
        <f t="shared" si="3"/>
        <v>0</v>
      </c>
      <c r="H31" s="276"/>
      <c r="I31" s="277"/>
      <c r="J31" s="278"/>
      <c r="K31" s="276"/>
      <c r="L31" s="277"/>
      <c r="M31" s="277"/>
      <c r="N31" s="277"/>
      <c r="O31" s="277"/>
      <c r="P31" s="278"/>
      <c r="Q31" s="299">
        <f t="shared" si="4"/>
        <v>135</v>
      </c>
      <c r="R31" s="300">
        <f t="shared" si="1"/>
        <v>90</v>
      </c>
      <c r="S31" s="276"/>
      <c r="T31" s="281"/>
      <c r="U31" s="282">
        <f>3*30</f>
        <v>90</v>
      </c>
      <c r="V31" s="283">
        <f>3*15</f>
        <v>45</v>
      </c>
      <c r="W31" s="277"/>
      <c r="X31" s="277"/>
      <c r="Y31" s="277"/>
      <c r="Z31" s="277"/>
      <c r="AA31" s="284" t="s">
        <v>58</v>
      </c>
    </row>
    <row r="32" spans="1:27" ht="21" thickBot="1">
      <c r="A32" s="115"/>
      <c r="B32" s="116" t="s">
        <v>42</v>
      </c>
      <c r="C32" s="117">
        <f t="shared" ref="C32:K32" si="6">SUM(C14:C31)</f>
        <v>2906</v>
      </c>
      <c r="D32" s="117">
        <f t="shared" si="6"/>
        <v>43.5</v>
      </c>
      <c r="E32" s="117">
        <f t="shared" si="6"/>
        <v>1993</v>
      </c>
      <c r="F32" s="117">
        <f t="shared" si="6"/>
        <v>1003</v>
      </c>
      <c r="G32" s="117">
        <f t="shared" si="6"/>
        <v>576</v>
      </c>
      <c r="H32" s="117">
        <f t="shared" si="6"/>
        <v>400</v>
      </c>
      <c r="I32" s="117">
        <f t="shared" si="6"/>
        <v>32</v>
      </c>
      <c r="J32" s="117">
        <f t="shared" si="6"/>
        <v>144</v>
      </c>
      <c r="K32" s="117">
        <f t="shared" si="6"/>
        <v>427</v>
      </c>
      <c r="L32" s="117">
        <v>0</v>
      </c>
      <c r="M32" s="117">
        <f>SUM(M14:M31)</f>
        <v>0</v>
      </c>
      <c r="N32" s="117">
        <f>SUM(N14:N31)</f>
        <v>0</v>
      </c>
      <c r="O32" s="117">
        <v>1</v>
      </c>
      <c r="P32" s="117">
        <v>5</v>
      </c>
      <c r="Q32" s="23">
        <f>SUM(Q14:Q31)</f>
        <v>990</v>
      </c>
      <c r="R32" s="23">
        <f>SUM(R14:R30)</f>
        <v>580</v>
      </c>
      <c r="S32" s="23">
        <f>SUM(S14:S31)</f>
        <v>434</v>
      </c>
      <c r="T32" s="23">
        <f>SUM(T14:T31)</f>
        <v>34</v>
      </c>
      <c r="U32" s="23">
        <f>SUM(U14:U31)</f>
        <v>202</v>
      </c>
      <c r="V32" s="23">
        <f>SUM(V14:V31)</f>
        <v>260</v>
      </c>
      <c r="W32" s="23">
        <v>0</v>
      </c>
      <c r="X32" s="23">
        <f>SUM(X14:X31)</f>
        <v>60</v>
      </c>
      <c r="Y32" s="23">
        <f>SUM(Y14:Y31)</f>
        <v>0</v>
      </c>
      <c r="Z32" s="23">
        <v>4</v>
      </c>
      <c r="AA32" s="23">
        <v>4</v>
      </c>
    </row>
    <row r="33" spans="1:27" ht="21" thickBot="1">
      <c r="A33" s="592"/>
      <c r="B33" s="24" t="s">
        <v>43</v>
      </c>
      <c r="C33" s="25"/>
      <c r="D33" s="26"/>
      <c r="E33" s="27"/>
      <c r="F33" s="28"/>
      <c r="G33" s="29">
        <f>G32/J10</f>
        <v>36</v>
      </c>
      <c r="H33" s="30"/>
      <c r="I33" s="31"/>
      <c r="J33" s="31"/>
      <c r="K33" s="31"/>
      <c r="L33" s="31"/>
      <c r="M33" s="31"/>
      <c r="N33" s="31"/>
      <c r="O33" s="32"/>
      <c r="P33" s="33"/>
      <c r="Q33" s="28"/>
      <c r="R33" s="34">
        <f>SUM(R14:R30)/U10</f>
        <v>34.117647058823529</v>
      </c>
      <c r="S33" s="35"/>
      <c r="T33" s="25"/>
      <c r="U33" s="25"/>
      <c r="V33" s="25"/>
      <c r="W33" s="25"/>
      <c r="X33" s="25"/>
      <c r="Y33" s="25"/>
      <c r="Z33" s="36"/>
      <c r="AA33" s="90"/>
    </row>
    <row r="34" spans="1:27" ht="21" thickBot="1">
      <c r="A34" s="593"/>
      <c r="B34" s="37" t="s">
        <v>44</v>
      </c>
      <c r="C34" s="27"/>
      <c r="D34" s="38"/>
      <c r="E34" s="27"/>
      <c r="F34" s="39"/>
      <c r="G34" s="40"/>
      <c r="H34" s="41"/>
      <c r="I34" s="27"/>
      <c r="J34" s="27"/>
      <c r="K34" s="27"/>
      <c r="L34" s="27"/>
      <c r="M34" s="27"/>
      <c r="N34" s="42"/>
      <c r="O34" s="23">
        <v>1</v>
      </c>
      <c r="P34" s="43"/>
      <c r="Q34" s="44"/>
      <c r="R34" s="45"/>
      <c r="S34" s="46"/>
      <c r="T34" s="46"/>
      <c r="U34" s="46"/>
      <c r="V34" s="46"/>
      <c r="W34" s="46"/>
      <c r="X34" s="46"/>
      <c r="Y34" s="42"/>
      <c r="Z34" s="23">
        <v>4</v>
      </c>
      <c r="AA34" s="91"/>
    </row>
    <row r="35" spans="1:27" ht="21" thickBot="1">
      <c r="A35" s="593"/>
      <c r="B35" s="37" t="s">
        <v>45</v>
      </c>
      <c r="C35" s="27"/>
      <c r="D35" s="38"/>
      <c r="E35" s="27"/>
      <c r="F35" s="39"/>
      <c r="G35" s="42"/>
      <c r="H35" s="41"/>
      <c r="I35" s="27"/>
      <c r="J35" s="27"/>
      <c r="K35" s="27"/>
      <c r="L35" s="47"/>
      <c r="M35" s="27"/>
      <c r="N35" s="46"/>
      <c r="O35" s="40"/>
      <c r="P35" s="23">
        <v>5</v>
      </c>
      <c r="Q35" s="44"/>
      <c r="R35" s="46"/>
      <c r="S35" s="46"/>
      <c r="T35" s="46"/>
      <c r="U35" s="46"/>
      <c r="V35" s="46"/>
      <c r="W35" s="48"/>
      <c r="X35" s="46"/>
      <c r="Y35" s="46"/>
      <c r="Z35" s="40"/>
      <c r="AA35" s="23">
        <v>5</v>
      </c>
    </row>
    <row r="36" spans="1:27" ht="21" thickBot="1">
      <c r="A36" s="593"/>
      <c r="B36" s="49" t="s">
        <v>46</v>
      </c>
      <c r="C36" s="47"/>
      <c r="D36" s="50"/>
      <c r="E36" s="47"/>
      <c r="F36" s="51"/>
      <c r="G36" s="50"/>
      <c r="H36" s="52"/>
      <c r="I36" s="53"/>
      <c r="J36" s="53"/>
      <c r="K36" s="54"/>
      <c r="L36" s="23">
        <v>0</v>
      </c>
      <c r="M36" s="55"/>
      <c r="N36" s="56"/>
      <c r="O36" s="56"/>
      <c r="P36" s="57"/>
      <c r="Q36" s="58"/>
      <c r="R36" s="48"/>
      <c r="S36" s="48"/>
      <c r="T36" s="48"/>
      <c r="U36" s="48"/>
      <c r="V36" s="59"/>
      <c r="W36" s="23">
        <v>0</v>
      </c>
      <c r="X36" s="51"/>
      <c r="Y36" s="47"/>
      <c r="Z36" s="48"/>
      <c r="AA36" s="92"/>
    </row>
    <row r="37" spans="1:27" ht="21" thickBot="1">
      <c r="A37" s="594"/>
      <c r="B37" s="87" t="s">
        <v>47</v>
      </c>
      <c r="C37" s="60">
        <f>SUM(C33:C36)</f>
        <v>0</v>
      </c>
      <c r="D37" s="60">
        <f t="shared" ref="D37:AA37" si="7">SUM(D33:D36)</f>
        <v>0</v>
      </c>
      <c r="E37" s="60">
        <f t="shared" si="7"/>
        <v>0</v>
      </c>
      <c r="F37" s="61">
        <f t="shared" si="7"/>
        <v>0</v>
      </c>
      <c r="G37" s="136">
        <f>SUM(G33:G36)</f>
        <v>36</v>
      </c>
      <c r="H37" s="22">
        <f t="shared" si="7"/>
        <v>0</v>
      </c>
      <c r="I37" s="20">
        <f t="shared" si="7"/>
        <v>0</v>
      </c>
      <c r="J37" s="20">
        <f t="shared" si="7"/>
        <v>0</v>
      </c>
      <c r="K37" s="21">
        <f t="shared" si="7"/>
        <v>0</v>
      </c>
      <c r="L37" s="23">
        <f t="shared" si="7"/>
        <v>0</v>
      </c>
      <c r="M37" s="22">
        <f t="shared" si="7"/>
        <v>0</v>
      </c>
      <c r="N37" s="20">
        <f t="shared" si="7"/>
        <v>0</v>
      </c>
      <c r="O37" s="20">
        <f>SUM(O33:O36)</f>
        <v>1</v>
      </c>
      <c r="P37" s="20">
        <f t="shared" si="7"/>
        <v>5</v>
      </c>
      <c r="Q37" s="61">
        <f t="shared" si="7"/>
        <v>0</v>
      </c>
      <c r="R37" s="136">
        <f t="shared" si="7"/>
        <v>34.117647058823529</v>
      </c>
      <c r="S37" s="118">
        <f t="shared" si="7"/>
        <v>0</v>
      </c>
      <c r="T37" s="60">
        <f t="shared" si="7"/>
        <v>0</v>
      </c>
      <c r="U37" s="60">
        <f t="shared" si="7"/>
        <v>0</v>
      </c>
      <c r="V37" s="60">
        <f t="shared" si="7"/>
        <v>0</v>
      </c>
      <c r="W37" s="60">
        <f t="shared" si="7"/>
        <v>0</v>
      </c>
      <c r="X37" s="60">
        <f t="shared" si="7"/>
        <v>0</v>
      </c>
      <c r="Y37" s="60">
        <f t="shared" si="7"/>
        <v>0</v>
      </c>
      <c r="Z37" s="60">
        <f t="shared" si="7"/>
        <v>4</v>
      </c>
      <c r="AA37" s="93">
        <f t="shared" si="7"/>
        <v>5</v>
      </c>
    </row>
    <row r="38" spans="1:27" ht="20.25">
      <c r="A38" s="62"/>
      <c r="B38" s="62"/>
      <c r="C38" s="63"/>
      <c r="D38" s="62"/>
      <c r="E38" s="63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</row>
    <row r="39" spans="1:27" ht="20.25">
      <c r="A39" s="62"/>
      <c r="B39" s="62"/>
      <c r="C39" s="63"/>
      <c r="D39" s="62"/>
      <c r="E39" s="63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</row>
    <row r="40" spans="1:27" ht="20.25">
      <c r="A40" s="62"/>
      <c r="B40" s="62"/>
      <c r="C40" s="63"/>
      <c r="D40" s="62"/>
      <c r="E40" s="63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</row>
    <row r="41" spans="1:27" ht="26.25">
      <c r="A41" s="1"/>
      <c r="B41" s="64" t="s">
        <v>85</v>
      </c>
      <c r="C41" s="64"/>
      <c r="D41" s="64"/>
      <c r="E41" s="64"/>
      <c r="F41" s="64"/>
      <c r="G41" s="64"/>
      <c r="H41" s="64"/>
      <c r="I41" s="64"/>
      <c r="J41" s="64"/>
      <c r="K41" s="64" t="s">
        <v>55</v>
      </c>
      <c r="L41" s="64"/>
      <c r="M41" s="64"/>
      <c r="N41" s="64"/>
      <c r="O41" s="64"/>
      <c r="P41" s="64"/>
      <c r="Q41" s="64"/>
      <c r="R41" s="65"/>
      <c r="S41" s="65"/>
      <c r="T41" s="66" t="s">
        <v>90</v>
      </c>
      <c r="U41" s="67"/>
      <c r="V41" s="67"/>
      <c r="W41" s="67" t="s">
        <v>219</v>
      </c>
      <c r="X41" s="67"/>
      <c r="Y41" s="68"/>
      <c r="Z41" s="68"/>
      <c r="AA41" s="68"/>
    </row>
    <row r="42" spans="1:27" ht="26.25">
      <c r="A42" s="69"/>
      <c r="B42" s="595"/>
      <c r="C42" s="595"/>
      <c r="D42" s="595"/>
      <c r="E42" s="595"/>
      <c r="F42" s="595"/>
      <c r="G42" s="595"/>
      <c r="H42" s="595"/>
      <c r="I42" s="595"/>
      <c r="J42" s="595"/>
      <c r="K42" s="69"/>
      <c r="L42" s="69"/>
      <c r="M42" s="69"/>
      <c r="N42" s="69"/>
      <c r="O42" s="69"/>
      <c r="P42" s="69"/>
      <c r="Q42" s="69"/>
      <c r="R42" s="69" t="s">
        <v>48</v>
      </c>
      <c r="S42" s="71"/>
      <c r="T42" s="72" t="s">
        <v>49</v>
      </c>
      <c r="U42" s="73" t="s">
        <v>89</v>
      </c>
      <c r="V42" s="73"/>
      <c r="W42" s="73"/>
      <c r="X42" s="72"/>
      <c r="Y42" s="72"/>
      <c r="Z42" s="74"/>
      <c r="AA42" s="74"/>
    </row>
    <row r="43" spans="1:27" ht="26.25">
      <c r="A43" s="69"/>
      <c r="B43" s="331"/>
      <c r="C43" s="331"/>
      <c r="D43" s="331"/>
      <c r="E43" s="331"/>
      <c r="F43" s="331"/>
      <c r="G43" s="331"/>
      <c r="H43" s="331"/>
      <c r="I43" s="331"/>
      <c r="J43" s="331"/>
      <c r="K43" s="69"/>
      <c r="L43" s="69"/>
      <c r="M43" s="69"/>
      <c r="N43" s="69"/>
      <c r="O43" s="69"/>
      <c r="P43" s="69"/>
      <c r="Q43" s="69"/>
      <c r="R43" s="69"/>
      <c r="S43" s="71"/>
      <c r="T43" s="72"/>
      <c r="U43" s="73"/>
      <c r="V43" s="73"/>
      <c r="W43" s="73"/>
      <c r="X43" s="72"/>
      <c r="Y43" s="72"/>
      <c r="Z43" s="74"/>
      <c r="AA43" s="74"/>
    </row>
    <row r="44" spans="1:27" ht="26.25">
      <c r="A44" s="69"/>
      <c r="B44" s="331"/>
      <c r="C44" s="331"/>
      <c r="D44" s="331"/>
      <c r="E44" s="331"/>
      <c r="F44" s="331"/>
      <c r="G44" s="331"/>
      <c r="H44" s="331"/>
      <c r="I44" s="331"/>
      <c r="J44" s="331"/>
      <c r="K44" s="64"/>
      <c r="L44" s="64"/>
      <c r="M44" s="64"/>
      <c r="N44" s="64"/>
      <c r="O44" s="64"/>
      <c r="P44" s="64"/>
      <c r="Q44" s="64"/>
      <c r="R44" s="64"/>
      <c r="S44" s="64"/>
      <c r="T44" s="66"/>
      <c r="U44" s="66"/>
      <c r="V44" s="66"/>
      <c r="W44" s="66"/>
      <c r="X44" s="75"/>
      <c r="Y44" s="75"/>
      <c r="Z44" s="76"/>
      <c r="AA44" s="76"/>
    </row>
    <row r="45" spans="1:27" ht="26.25">
      <c r="A45" s="69"/>
      <c r="B45" s="331"/>
      <c r="C45" s="331"/>
      <c r="D45" s="331"/>
      <c r="E45" s="331"/>
      <c r="F45" s="331"/>
      <c r="G45" s="331"/>
      <c r="H45" s="331"/>
      <c r="I45" s="331"/>
      <c r="J45" s="331"/>
      <c r="K45" s="64" t="s">
        <v>50</v>
      </c>
      <c r="L45" s="64"/>
      <c r="M45" s="64"/>
      <c r="N45" s="64"/>
      <c r="O45" s="64"/>
      <c r="P45" s="64"/>
      <c r="Q45" s="64"/>
      <c r="R45" s="65"/>
      <c r="S45" s="65"/>
      <c r="T45" s="66"/>
      <c r="U45" s="67"/>
      <c r="V45" s="67"/>
      <c r="W45" s="67" t="s">
        <v>145</v>
      </c>
      <c r="X45" s="67"/>
      <c r="Y45" s="68"/>
      <c r="Z45" s="76"/>
      <c r="AA45" s="76"/>
    </row>
    <row r="46" spans="1:27" ht="26.25">
      <c r="A46" s="69"/>
      <c r="B46" s="331"/>
      <c r="C46" s="331"/>
      <c r="D46" s="331"/>
      <c r="E46" s="331"/>
      <c r="F46" s="331"/>
      <c r="G46" s="331"/>
      <c r="H46" s="331"/>
      <c r="I46" s="331"/>
      <c r="J46" s="331"/>
      <c r="K46" s="69"/>
      <c r="L46" s="69"/>
      <c r="M46" s="69"/>
      <c r="N46" s="69"/>
      <c r="O46" s="69"/>
      <c r="P46" s="69"/>
      <c r="Q46" s="69"/>
      <c r="R46" s="69" t="s">
        <v>48</v>
      </c>
      <c r="S46" s="71"/>
      <c r="T46" s="72" t="s">
        <v>51</v>
      </c>
      <c r="U46" s="73" t="s">
        <v>89</v>
      </c>
      <c r="V46" s="73"/>
      <c r="W46" s="73"/>
      <c r="X46" s="72"/>
      <c r="Y46" s="72"/>
      <c r="Z46" s="76"/>
      <c r="AA46" s="76"/>
    </row>
  </sheetData>
  <mergeCells count="42">
    <mergeCell ref="A33:A37"/>
    <mergeCell ref="B42:J42"/>
    <mergeCell ref="G12:G13"/>
    <mergeCell ref="H12:J12"/>
    <mergeCell ref="O12:O13"/>
    <mergeCell ref="M11:M13"/>
    <mergeCell ref="N11:N13"/>
    <mergeCell ref="O11:P11"/>
    <mergeCell ref="X11:X13"/>
    <mergeCell ref="Y11:Y13"/>
    <mergeCell ref="Z11:AA11"/>
    <mergeCell ref="Z12:Z13"/>
    <mergeCell ref="AA12:AA13"/>
    <mergeCell ref="Q11:Q13"/>
    <mergeCell ref="W11:W13"/>
    <mergeCell ref="P12:P13"/>
    <mergeCell ref="R12:R13"/>
    <mergeCell ref="S12:U12"/>
    <mergeCell ref="R11:U11"/>
    <mergeCell ref="V11:V13"/>
    <mergeCell ref="W7:AA7"/>
    <mergeCell ref="A8:AA8"/>
    <mergeCell ref="A9:AA9"/>
    <mergeCell ref="A10:A13"/>
    <mergeCell ref="B10:B13"/>
    <mergeCell ref="C10:C13"/>
    <mergeCell ref="D10:D13"/>
    <mergeCell ref="E10:E13"/>
    <mergeCell ref="F10:I10"/>
    <mergeCell ref="K10:P10"/>
    <mergeCell ref="Q10:T10"/>
    <mergeCell ref="V10:AA10"/>
    <mergeCell ref="F11:F13"/>
    <mergeCell ref="G11:J11"/>
    <mergeCell ref="K11:K13"/>
    <mergeCell ref="L11:L13"/>
    <mergeCell ref="C6:AA6"/>
    <mergeCell ref="C1:AA1"/>
    <mergeCell ref="C2:AA2"/>
    <mergeCell ref="C3:AA3"/>
    <mergeCell ref="C4:AA4"/>
    <mergeCell ref="C5:AA5"/>
  </mergeCells>
  <printOptions horizontalCentered="1"/>
  <pageMargins left="0.59055118110236227" right="0.39370078740157483" top="0.59055118110236227" bottom="0.39370078740157483" header="0.31496062992125984" footer="0.31496062992125984"/>
  <pageSetup paperSize="9" scale="4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A42"/>
  <sheetViews>
    <sheetView topLeftCell="A8" zoomScale="55" zoomScaleNormal="55" workbookViewId="0">
      <selection activeCell="H26" sqref="H26"/>
    </sheetView>
  </sheetViews>
  <sheetFormatPr defaultRowHeight="15"/>
  <cols>
    <col min="2" max="2" width="93.140625" customWidth="1"/>
  </cols>
  <sheetData>
    <row r="1" spans="1:27" ht="26.25">
      <c r="A1" s="1" t="s">
        <v>0</v>
      </c>
      <c r="B1" s="1"/>
      <c r="C1" s="559" t="s">
        <v>1</v>
      </c>
      <c r="D1" s="559"/>
      <c r="E1" s="559"/>
      <c r="F1" s="559"/>
      <c r="G1" s="559"/>
      <c r="H1" s="559"/>
      <c r="I1" s="559"/>
      <c r="J1" s="559"/>
      <c r="K1" s="559"/>
      <c r="L1" s="559"/>
      <c r="M1" s="559"/>
      <c r="N1" s="559"/>
      <c r="O1" s="559"/>
      <c r="P1" s="559"/>
      <c r="Q1" s="559"/>
      <c r="R1" s="559"/>
      <c r="S1" s="559"/>
      <c r="T1" s="559"/>
      <c r="U1" s="559"/>
      <c r="V1" s="559"/>
      <c r="W1" s="559"/>
      <c r="X1" s="559"/>
      <c r="Y1" s="559"/>
      <c r="Z1" s="559"/>
      <c r="AA1" s="559"/>
    </row>
    <row r="2" spans="1:27" ht="26.25">
      <c r="A2" s="1" t="s">
        <v>2</v>
      </c>
      <c r="B2" s="1"/>
      <c r="C2" s="559"/>
      <c r="D2" s="559"/>
      <c r="E2" s="559"/>
      <c r="F2" s="559"/>
      <c r="G2" s="559"/>
      <c r="H2" s="559"/>
      <c r="I2" s="559"/>
      <c r="J2" s="559"/>
      <c r="K2" s="559"/>
      <c r="L2" s="559"/>
      <c r="M2" s="559"/>
      <c r="N2" s="559"/>
      <c r="O2" s="559"/>
      <c r="P2" s="559"/>
      <c r="Q2" s="559"/>
      <c r="R2" s="559"/>
      <c r="S2" s="559"/>
      <c r="T2" s="559"/>
      <c r="U2" s="559"/>
      <c r="V2" s="559"/>
      <c r="W2" s="559"/>
      <c r="X2" s="559"/>
      <c r="Y2" s="559"/>
      <c r="Z2" s="559"/>
      <c r="AA2" s="559"/>
    </row>
    <row r="3" spans="1:27" ht="26.25">
      <c r="A3" s="1"/>
      <c r="B3" s="1"/>
      <c r="C3" s="560" t="s">
        <v>3</v>
      </c>
      <c r="D3" s="560"/>
      <c r="E3" s="560"/>
      <c r="F3" s="560"/>
      <c r="G3" s="560"/>
      <c r="H3" s="560"/>
      <c r="I3" s="560"/>
      <c r="J3" s="560"/>
      <c r="K3" s="560"/>
      <c r="L3" s="560"/>
      <c r="M3" s="560"/>
      <c r="N3" s="560"/>
      <c r="O3" s="560"/>
      <c r="P3" s="560"/>
      <c r="Q3" s="560"/>
      <c r="R3" s="560"/>
      <c r="S3" s="560"/>
      <c r="T3" s="560"/>
      <c r="U3" s="560"/>
      <c r="V3" s="560"/>
      <c r="W3" s="560"/>
      <c r="X3" s="560"/>
      <c r="Y3" s="560"/>
      <c r="Z3" s="560"/>
      <c r="AA3" s="560"/>
    </row>
    <row r="4" spans="1:27" ht="26.25">
      <c r="A4" s="1" t="s">
        <v>4</v>
      </c>
      <c r="B4" s="1"/>
      <c r="C4" s="559" t="s">
        <v>84</v>
      </c>
      <c r="D4" s="559"/>
      <c r="E4" s="559"/>
      <c r="F4" s="559"/>
      <c r="G4" s="559"/>
      <c r="H4" s="559"/>
      <c r="I4" s="559"/>
      <c r="J4" s="559"/>
      <c r="K4" s="559"/>
      <c r="L4" s="559"/>
      <c r="M4" s="559"/>
      <c r="N4" s="559"/>
      <c r="O4" s="559"/>
      <c r="P4" s="559"/>
      <c r="Q4" s="559"/>
      <c r="R4" s="559"/>
      <c r="S4" s="559"/>
      <c r="T4" s="559"/>
      <c r="U4" s="559"/>
      <c r="V4" s="559"/>
      <c r="W4" s="559"/>
      <c r="X4" s="559"/>
      <c r="Y4" s="559"/>
      <c r="Z4" s="559"/>
      <c r="AA4" s="559"/>
    </row>
    <row r="5" spans="1:27" ht="26.25">
      <c r="A5" s="1" t="s">
        <v>5</v>
      </c>
      <c r="B5" s="1"/>
      <c r="C5" s="561" t="s">
        <v>143</v>
      </c>
      <c r="D5" s="561"/>
      <c r="E5" s="561"/>
      <c r="F5" s="561"/>
      <c r="G5" s="561"/>
      <c r="H5" s="561"/>
      <c r="I5" s="561"/>
      <c r="J5" s="561"/>
      <c r="K5" s="561"/>
      <c r="L5" s="561"/>
      <c r="M5" s="561"/>
      <c r="N5" s="561"/>
      <c r="O5" s="561"/>
      <c r="P5" s="561"/>
      <c r="Q5" s="561"/>
      <c r="R5" s="561"/>
      <c r="S5" s="561"/>
      <c r="T5" s="561"/>
      <c r="U5" s="561"/>
      <c r="V5" s="561"/>
      <c r="W5" s="561"/>
      <c r="X5" s="561"/>
      <c r="Y5" s="561"/>
      <c r="Z5" s="561"/>
      <c r="AA5" s="561"/>
    </row>
    <row r="6" spans="1:27" ht="26.25">
      <c r="A6" s="1" t="s">
        <v>179</v>
      </c>
      <c r="B6" s="1"/>
      <c r="C6" s="559" t="s">
        <v>6</v>
      </c>
      <c r="D6" s="559"/>
      <c r="E6" s="559"/>
      <c r="F6" s="559"/>
      <c r="G6" s="559"/>
      <c r="H6" s="559"/>
      <c r="I6" s="559"/>
      <c r="J6" s="559"/>
      <c r="K6" s="559"/>
      <c r="L6" s="559"/>
      <c r="M6" s="559"/>
      <c r="N6" s="559"/>
      <c r="O6" s="559"/>
      <c r="P6" s="559"/>
      <c r="Q6" s="559"/>
      <c r="R6" s="559"/>
      <c r="S6" s="559"/>
      <c r="T6" s="559"/>
      <c r="U6" s="559"/>
      <c r="V6" s="559"/>
      <c r="W6" s="559"/>
      <c r="X6" s="559"/>
      <c r="Y6" s="559"/>
      <c r="Z6" s="559"/>
      <c r="AA6" s="559"/>
    </row>
    <row r="7" spans="1:27" ht="27" thickBo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562"/>
      <c r="X7" s="562"/>
      <c r="Y7" s="562"/>
      <c r="Z7" s="562"/>
      <c r="AA7" s="562"/>
    </row>
    <row r="8" spans="1:27" ht="21" thickBot="1">
      <c r="A8" s="563" t="s">
        <v>257</v>
      </c>
      <c r="B8" s="564"/>
      <c r="C8" s="564"/>
      <c r="D8" s="564"/>
      <c r="E8" s="564"/>
      <c r="F8" s="564"/>
      <c r="G8" s="564"/>
      <c r="H8" s="564"/>
      <c r="I8" s="564"/>
      <c r="J8" s="564"/>
      <c r="K8" s="564"/>
      <c r="L8" s="564"/>
      <c r="M8" s="564"/>
      <c r="N8" s="564"/>
      <c r="O8" s="564"/>
      <c r="P8" s="564"/>
      <c r="Q8" s="564"/>
      <c r="R8" s="564"/>
      <c r="S8" s="564"/>
      <c r="T8" s="564"/>
      <c r="U8" s="564"/>
      <c r="V8" s="564"/>
      <c r="W8" s="564"/>
      <c r="X8" s="564"/>
      <c r="Y8" s="564"/>
      <c r="Z8" s="564"/>
      <c r="AA8" s="565"/>
    </row>
    <row r="9" spans="1:27" ht="21" thickBot="1">
      <c r="A9" s="563" t="s">
        <v>62</v>
      </c>
      <c r="B9" s="564"/>
      <c r="C9" s="564"/>
      <c r="D9" s="564"/>
      <c r="E9" s="564"/>
      <c r="F9" s="564"/>
      <c r="G9" s="564"/>
      <c r="H9" s="564"/>
      <c r="I9" s="564"/>
      <c r="J9" s="564"/>
      <c r="K9" s="564"/>
      <c r="L9" s="564"/>
      <c r="M9" s="564"/>
      <c r="N9" s="564"/>
      <c r="O9" s="564"/>
      <c r="P9" s="564"/>
      <c r="Q9" s="564"/>
      <c r="R9" s="564"/>
      <c r="S9" s="564"/>
      <c r="T9" s="564"/>
      <c r="U9" s="564"/>
      <c r="V9" s="564"/>
      <c r="W9" s="564"/>
      <c r="X9" s="564"/>
      <c r="Y9" s="564"/>
      <c r="Z9" s="564"/>
      <c r="AA9" s="565"/>
    </row>
    <row r="10" spans="1:27" ht="21" thickBot="1">
      <c r="A10" s="566" t="s">
        <v>7</v>
      </c>
      <c r="B10" s="569" t="s">
        <v>8</v>
      </c>
      <c r="C10" s="566" t="s">
        <v>9</v>
      </c>
      <c r="D10" s="572" t="s">
        <v>10</v>
      </c>
      <c r="E10" s="573" t="s">
        <v>11</v>
      </c>
      <c r="F10" s="574" t="s">
        <v>106</v>
      </c>
      <c r="G10" s="575"/>
      <c r="H10" s="575"/>
      <c r="I10" s="575"/>
      <c r="J10" s="89">
        <v>15</v>
      </c>
      <c r="K10" s="575" t="s">
        <v>12</v>
      </c>
      <c r="L10" s="575"/>
      <c r="M10" s="575"/>
      <c r="N10" s="575"/>
      <c r="O10" s="575"/>
      <c r="P10" s="576"/>
      <c r="Q10" s="574" t="s">
        <v>107</v>
      </c>
      <c r="R10" s="575"/>
      <c r="S10" s="575"/>
      <c r="T10" s="576"/>
      <c r="U10" s="89">
        <v>17</v>
      </c>
      <c r="V10" s="574" t="s">
        <v>12</v>
      </c>
      <c r="W10" s="575"/>
      <c r="X10" s="575"/>
      <c r="Y10" s="575"/>
      <c r="Z10" s="575"/>
      <c r="AA10" s="576"/>
    </row>
    <row r="11" spans="1:27" ht="21" thickBot="1">
      <c r="A11" s="567"/>
      <c r="B11" s="570"/>
      <c r="C11" s="567"/>
      <c r="D11" s="572"/>
      <c r="E11" s="573"/>
      <c r="F11" s="577" t="s">
        <v>13</v>
      </c>
      <c r="G11" s="578" t="s">
        <v>14</v>
      </c>
      <c r="H11" s="579"/>
      <c r="I11" s="579"/>
      <c r="J11" s="579"/>
      <c r="K11" s="580" t="s">
        <v>15</v>
      </c>
      <c r="L11" s="582" t="s">
        <v>16</v>
      </c>
      <c r="M11" s="582" t="s">
        <v>17</v>
      </c>
      <c r="N11" s="582" t="s">
        <v>18</v>
      </c>
      <c r="O11" s="588" t="s">
        <v>19</v>
      </c>
      <c r="P11" s="589"/>
      <c r="Q11" s="568" t="s">
        <v>13</v>
      </c>
      <c r="R11" s="578" t="s">
        <v>14</v>
      </c>
      <c r="S11" s="579"/>
      <c r="T11" s="579"/>
      <c r="U11" s="579"/>
      <c r="V11" s="580" t="s">
        <v>15</v>
      </c>
      <c r="W11" s="582" t="s">
        <v>16</v>
      </c>
      <c r="X11" s="582" t="s">
        <v>17</v>
      </c>
      <c r="Y11" s="582" t="s">
        <v>18</v>
      </c>
      <c r="Z11" s="588" t="s">
        <v>19</v>
      </c>
      <c r="AA11" s="589"/>
    </row>
    <row r="12" spans="1:27" ht="21" thickBot="1">
      <c r="A12" s="567"/>
      <c r="B12" s="570"/>
      <c r="C12" s="567"/>
      <c r="D12" s="572"/>
      <c r="E12" s="573"/>
      <c r="F12" s="577"/>
      <c r="G12" s="586" t="s">
        <v>13</v>
      </c>
      <c r="H12" s="587" t="s">
        <v>20</v>
      </c>
      <c r="I12" s="587"/>
      <c r="J12" s="587"/>
      <c r="K12" s="581"/>
      <c r="L12" s="583"/>
      <c r="M12" s="583"/>
      <c r="N12" s="583"/>
      <c r="O12" s="590" t="s">
        <v>21</v>
      </c>
      <c r="P12" s="584" t="s">
        <v>22</v>
      </c>
      <c r="Q12" s="572"/>
      <c r="R12" s="586" t="s">
        <v>13</v>
      </c>
      <c r="S12" s="587" t="s">
        <v>20</v>
      </c>
      <c r="T12" s="587"/>
      <c r="U12" s="587"/>
      <c r="V12" s="581"/>
      <c r="W12" s="583"/>
      <c r="X12" s="583"/>
      <c r="Y12" s="583"/>
      <c r="Z12" s="590" t="s">
        <v>23</v>
      </c>
      <c r="AA12" s="584" t="s">
        <v>24</v>
      </c>
    </row>
    <row r="13" spans="1:27" ht="192" customHeight="1" thickBot="1">
      <c r="A13" s="568"/>
      <c r="B13" s="571"/>
      <c r="C13" s="568"/>
      <c r="D13" s="572"/>
      <c r="E13" s="573"/>
      <c r="F13" s="577"/>
      <c r="G13" s="586"/>
      <c r="H13" s="2" t="s">
        <v>25</v>
      </c>
      <c r="I13" s="3" t="s">
        <v>26</v>
      </c>
      <c r="J13" s="4" t="s">
        <v>27</v>
      </c>
      <c r="K13" s="581"/>
      <c r="L13" s="583"/>
      <c r="M13" s="583"/>
      <c r="N13" s="583"/>
      <c r="O13" s="591"/>
      <c r="P13" s="585"/>
      <c r="Q13" s="572"/>
      <c r="R13" s="586"/>
      <c r="S13" s="2" t="s">
        <v>25</v>
      </c>
      <c r="T13" s="3" t="s">
        <v>26</v>
      </c>
      <c r="U13" s="4" t="s">
        <v>27</v>
      </c>
      <c r="V13" s="581"/>
      <c r="W13" s="583"/>
      <c r="X13" s="583"/>
      <c r="Y13" s="583"/>
      <c r="Z13" s="591"/>
      <c r="AA13" s="585"/>
    </row>
    <row r="14" spans="1:27" ht="20.25">
      <c r="A14" s="82" t="s">
        <v>28</v>
      </c>
      <c r="B14" s="97" t="s">
        <v>109</v>
      </c>
      <c r="C14" s="101">
        <v>45</v>
      </c>
      <c r="D14" s="200">
        <f>E14/30</f>
        <v>1.5</v>
      </c>
      <c r="E14" s="203">
        <f>F14+Q14</f>
        <v>45</v>
      </c>
      <c r="F14" s="208">
        <f>G14+K14</f>
        <v>45</v>
      </c>
      <c r="G14" s="205">
        <f>H14+I14+J14</f>
        <v>30</v>
      </c>
      <c r="H14" s="144">
        <v>6</v>
      </c>
      <c r="I14" s="6"/>
      <c r="J14" s="10">
        <v>24</v>
      </c>
      <c r="K14" s="9">
        <v>15</v>
      </c>
      <c r="L14" s="6"/>
      <c r="M14" s="6"/>
      <c r="N14" s="6"/>
      <c r="O14" s="6" t="s">
        <v>93</v>
      </c>
      <c r="P14" s="7"/>
      <c r="Q14" s="104">
        <f>R14+V14</f>
        <v>0</v>
      </c>
      <c r="R14" s="205">
        <f>S14+T14+U14</f>
        <v>0</v>
      </c>
      <c r="S14" s="144"/>
      <c r="T14" s="6"/>
      <c r="U14" s="7"/>
      <c r="V14" s="9"/>
      <c r="W14" s="6"/>
      <c r="X14" s="6"/>
      <c r="Y14" s="6"/>
      <c r="Z14" s="6"/>
      <c r="AA14" s="10"/>
    </row>
    <row r="15" spans="1:27" ht="20.25">
      <c r="A15" s="88" t="s">
        <v>29</v>
      </c>
      <c r="B15" s="98" t="s">
        <v>110</v>
      </c>
      <c r="C15" s="102">
        <v>180</v>
      </c>
      <c r="D15" s="201">
        <f t="shared" ref="D15:D27" si="0">E15/30</f>
        <v>6</v>
      </c>
      <c r="E15" s="204">
        <f t="shared" ref="E15:E26" si="1">F15+Q15</f>
        <v>180</v>
      </c>
      <c r="F15" s="209">
        <f t="shared" ref="F15:F27" si="2">G15+K15</f>
        <v>105</v>
      </c>
      <c r="G15" s="206">
        <f t="shared" ref="G15:G27" si="3">H15+I15+J15</f>
        <v>60</v>
      </c>
      <c r="H15" s="145"/>
      <c r="I15" s="12"/>
      <c r="J15" s="16">
        <v>60</v>
      </c>
      <c r="K15" s="15">
        <v>45</v>
      </c>
      <c r="L15" s="12"/>
      <c r="M15" s="12"/>
      <c r="N15" s="12"/>
      <c r="O15" s="12"/>
      <c r="P15" s="13" t="s">
        <v>58</v>
      </c>
      <c r="Q15" s="105">
        <f t="shared" ref="Q15:Q27" si="4">R15+V15</f>
        <v>75</v>
      </c>
      <c r="R15" s="206">
        <f t="shared" ref="R15:R27" si="5">S15+T15+U15</f>
        <v>34</v>
      </c>
      <c r="S15" s="145"/>
      <c r="T15" s="12"/>
      <c r="U15" s="13">
        <v>34</v>
      </c>
      <c r="V15" s="15">
        <v>41</v>
      </c>
      <c r="W15" s="12"/>
      <c r="X15" s="12"/>
      <c r="Y15" s="12"/>
      <c r="Z15" s="12" t="s">
        <v>97</v>
      </c>
      <c r="AA15" s="16"/>
    </row>
    <row r="16" spans="1:27" ht="20.25">
      <c r="A16" s="88" t="s">
        <v>30</v>
      </c>
      <c r="B16" s="98" t="s">
        <v>244</v>
      </c>
      <c r="C16" s="102">
        <v>120</v>
      </c>
      <c r="D16" s="201">
        <f t="shared" si="0"/>
        <v>4</v>
      </c>
      <c r="E16" s="204">
        <f t="shared" si="1"/>
        <v>120</v>
      </c>
      <c r="F16" s="209">
        <f t="shared" si="2"/>
        <v>0</v>
      </c>
      <c r="G16" s="206">
        <f t="shared" si="3"/>
        <v>0</v>
      </c>
      <c r="H16" s="145"/>
      <c r="I16" s="12"/>
      <c r="J16" s="16"/>
      <c r="K16" s="15"/>
      <c r="L16" s="12"/>
      <c r="M16" s="12"/>
      <c r="N16" s="12"/>
      <c r="O16" s="12"/>
      <c r="P16" s="13"/>
      <c r="Q16" s="105">
        <f t="shared" si="4"/>
        <v>120</v>
      </c>
      <c r="R16" s="206">
        <f t="shared" si="5"/>
        <v>68</v>
      </c>
      <c r="S16" s="145">
        <v>42</v>
      </c>
      <c r="T16" s="12"/>
      <c r="U16" s="13">
        <v>26</v>
      </c>
      <c r="V16" s="15">
        <v>52</v>
      </c>
      <c r="W16" s="12"/>
      <c r="X16" s="12"/>
      <c r="Y16" s="12"/>
      <c r="Z16" s="12" t="s">
        <v>97</v>
      </c>
      <c r="AA16" s="16"/>
    </row>
    <row r="17" spans="1:27" ht="20.25">
      <c r="A17" s="88" t="s">
        <v>31</v>
      </c>
      <c r="B17" s="98" t="s">
        <v>245</v>
      </c>
      <c r="C17" s="102">
        <v>90</v>
      </c>
      <c r="D17" s="201">
        <f t="shared" si="0"/>
        <v>4</v>
      </c>
      <c r="E17" s="204">
        <f t="shared" si="1"/>
        <v>120</v>
      </c>
      <c r="F17" s="209">
        <f t="shared" si="2"/>
        <v>120</v>
      </c>
      <c r="G17" s="206">
        <f t="shared" si="3"/>
        <v>60</v>
      </c>
      <c r="H17" s="145">
        <v>30</v>
      </c>
      <c r="I17" s="12"/>
      <c r="J17" s="16">
        <v>30</v>
      </c>
      <c r="K17" s="15">
        <v>60</v>
      </c>
      <c r="L17" s="12"/>
      <c r="M17" s="12"/>
      <c r="N17" s="12"/>
      <c r="O17" s="12"/>
      <c r="P17" s="13" t="s">
        <v>58</v>
      </c>
      <c r="Q17" s="105">
        <f t="shared" si="4"/>
        <v>0</v>
      </c>
      <c r="R17" s="206">
        <f t="shared" si="5"/>
        <v>0</v>
      </c>
      <c r="S17" s="145"/>
      <c r="T17" s="12"/>
      <c r="U17" s="13"/>
      <c r="V17" s="15"/>
      <c r="W17" s="12"/>
      <c r="X17" s="12"/>
      <c r="Y17" s="12"/>
      <c r="Z17" s="12"/>
      <c r="AA17" s="16"/>
    </row>
    <row r="18" spans="1:27" ht="20.25">
      <c r="A18" s="88" t="s">
        <v>32</v>
      </c>
      <c r="B18" s="98" t="s">
        <v>258</v>
      </c>
      <c r="C18" s="102">
        <v>315</v>
      </c>
      <c r="D18" s="201">
        <f t="shared" si="0"/>
        <v>5.5</v>
      </c>
      <c r="E18" s="204">
        <f t="shared" si="1"/>
        <v>165</v>
      </c>
      <c r="F18" s="209">
        <f t="shared" si="2"/>
        <v>165</v>
      </c>
      <c r="G18" s="206">
        <f t="shared" si="3"/>
        <v>60</v>
      </c>
      <c r="H18" s="145">
        <v>30</v>
      </c>
      <c r="I18" s="12"/>
      <c r="J18" s="16">
        <v>30</v>
      </c>
      <c r="K18" s="15">
        <v>105</v>
      </c>
      <c r="L18" s="12"/>
      <c r="M18" s="12"/>
      <c r="N18" s="12"/>
      <c r="O18" s="12" t="s">
        <v>97</v>
      </c>
      <c r="P18" s="13"/>
      <c r="Q18" s="105">
        <f t="shared" si="4"/>
        <v>0</v>
      </c>
      <c r="R18" s="206">
        <f t="shared" si="5"/>
        <v>0</v>
      </c>
      <c r="S18" s="145"/>
      <c r="T18" s="12"/>
      <c r="U18" s="13"/>
      <c r="V18" s="15"/>
      <c r="W18" s="12"/>
      <c r="X18" s="12"/>
      <c r="Y18" s="12"/>
      <c r="Z18" s="12"/>
      <c r="AA18" s="16"/>
    </row>
    <row r="19" spans="1:27" ht="20.25">
      <c r="A19" s="88" t="s">
        <v>33</v>
      </c>
      <c r="B19" s="98" t="s">
        <v>248</v>
      </c>
      <c r="C19" s="102">
        <v>300</v>
      </c>
      <c r="D19" s="201">
        <f t="shared" si="0"/>
        <v>10</v>
      </c>
      <c r="E19" s="204">
        <f t="shared" si="1"/>
        <v>300</v>
      </c>
      <c r="F19" s="209">
        <f t="shared" si="2"/>
        <v>90</v>
      </c>
      <c r="G19" s="206">
        <f t="shared" si="3"/>
        <v>30</v>
      </c>
      <c r="H19" s="145">
        <v>16</v>
      </c>
      <c r="I19" s="12"/>
      <c r="J19" s="16">
        <v>14</v>
      </c>
      <c r="K19" s="15">
        <v>60</v>
      </c>
      <c r="L19" s="12"/>
      <c r="M19" s="12"/>
      <c r="N19" s="12"/>
      <c r="O19" s="12"/>
      <c r="P19" s="13" t="s">
        <v>58</v>
      </c>
      <c r="Q19" s="105">
        <f t="shared" si="4"/>
        <v>210</v>
      </c>
      <c r="R19" s="206">
        <f t="shared" si="5"/>
        <v>136</v>
      </c>
      <c r="S19" s="145">
        <v>68</v>
      </c>
      <c r="T19" s="12"/>
      <c r="U19" s="13">
        <v>68</v>
      </c>
      <c r="V19" s="15">
        <f>134-60</f>
        <v>74</v>
      </c>
      <c r="W19" s="12" t="s">
        <v>115</v>
      </c>
      <c r="X19" s="12"/>
      <c r="Y19" s="12"/>
      <c r="Z19" s="12" t="s">
        <v>97</v>
      </c>
      <c r="AA19" s="16"/>
    </row>
    <row r="20" spans="1:27" ht="20.25">
      <c r="A20" s="88" t="s">
        <v>34</v>
      </c>
      <c r="B20" s="98" t="s">
        <v>150</v>
      </c>
      <c r="C20" s="102">
        <v>90</v>
      </c>
      <c r="D20" s="201">
        <f t="shared" si="0"/>
        <v>3</v>
      </c>
      <c r="E20" s="204">
        <f t="shared" si="1"/>
        <v>90</v>
      </c>
      <c r="F20" s="209">
        <f t="shared" si="2"/>
        <v>90</v>
      </c>
      <c r="G20" s="206">
        <f t="shared" si="3"/>
        <v>60</v>
      </c>
      <c r="H20" s="145">
        <v>30</v>
      </c>
      <c r="I20" s="12"/>
      <c r="J20" s="16">
        <v>30</v>
      </c>
      <c r="K20" s="15">
        <v>30</v>
      </c>
      <c r="L20" s="12"/>
      <c r="M20" s="12"/>
      <c r="N20" s="12"/>
      <c r="O20" s="12"/>
      <c r="P20" s="13" t="s">
        <v>58</v>
      </c>
      <c r="Q20" s="105">
        <f t="shared" si="4"/>
        <v>0</v>
      </c>
      <c r="R20" s="206">
        <f t="shared" si="5"/>
        <v>0</v>
      </c>
      <c r="S20" s="145"/>
      <c r="T20" s="12"/>
      <c r="U20" s="13"/>
      <c r="V20" s="15"/>
      <c r="W20" s="12"/>
      <c r="X20" s="12"/>
      <c r="Y20" s="12"/>
      <c r="Z20" s="12"/>
      <c r="AA20" s="16"/>
    </row>
    <row r="21" spans="1:27" ht="20.25">
      <c r="A21" s="88" t="s">
        <v>35</v>
      </c>
      <c r="B21" s="98" t="s">
        <v>249</v>
      </c>
      <c r="C21" s="102">
        <v>150</v>
      </c>
      <c r="D21" s="201">
        <f t="shared" si="0"/>
        <v>5</v>
      </c>
      <c r="E21" s="204">
        <f t="shared" si="1"/>
        <v>150</v>
      </c>
      <c r="F21" s="209">
        <f t="shared" si="2"/>
        <v>0</v>
      </c>
      <c r="G21" s="206">
        <f t="shared" si="3"/>
        <v>0</v>
      </c>
      <c r="H21" s="145"/>
      <c r="I21" s="12"/>
      <c r="J21" s="16"/>
      <c r="K21" s="15"/>
      <c r="L21" s="12"/>
      <c r="M21" s="12"/>
      <c r="N21" s="12"/>
      <c r="O21" s="12"/>
      <c r="P21" s="13"/>
      <c r="Q21" s="105">
        <f t="shared" si="4"/>
        <v>150</v>
      </c>
      <c r="R21" s="206">
        <f t="shared" si="5"/>
        <v>68</v>
      </c>
      <c r="S21" s="145">
        <v>34</v>
      </c>
      <c r="T21" s="12"/>
      <c r="U21" s="13">
        <v>34</v>
      </c>
      <c r="V21" s="15">
        <v>82</v>
      </c>
      <c r="W21" s="12"/>
      <c r="X21" s="12"/>
      <c r="Y21" s="12"/>
      <c r="Z21" s="12"/>
      <c r="AA21" s="16" t="s">
        <v>58</v>
      </c>
    </row>
    <row r="22" spans="1:27" ht="20.25">
      <c r="A22" s="88" t="s">
        <v>36</v>
      </c>
      <c r="B22" s="98" t="s">
        <v>250</v>
      </c>
      <c r="C22" s="102">
        <v>150</v>
      </c>
      <c r="D22" s="201">
        <f t="shared" si="0"/>
        <v>5</v>
      </c>
      <c r="E22" s="204">
        <f t="shared" si="1"/>
        <v>150</v>
      </c>
      <c r="F22" s="209">
        <f t="shared" si="2"/>
        <v>150</v>
      </c>
      <c r="G22" s="206">
        <f t="shared" si="3"/>
        <v>60</v>
      </c>
      <c r="H22" s="145">
        <v>30</v>
      </c>
      <c r="I22" s="12"/>
      <c r="J22" s="16">
        <v>30</v>
      </c>
      <c r="K22" s="15">
        <v>90</v>
      </c>
      <c r="L22" s="12"/>
      <c r="M22" s="12"/>
      <c r="N22" s="12"/>
      <c r="O22" s="12" t="s">
        <v>97</v>
      </c>
      <c r="P22" s="13"/>
      <c r="Q22" s="105">
        <f t="shared" si="4"/>
        <v>0</v>
      </c>
      <c r="R22" s="206">
        <f t="shared" si="5"/>
        <v>0</v>
      </c>
      <c r="S22" s="145"/>
      <c r="T22" s="12"/>
      <c r="U22" s="13"/>
      <c r="V22" s="15"/>
      <c r="W22" s="12"/>
      <c r="X22" s="12"/>
      <c r="Y22" s="12"/>
      <c r="Z22" s="12"/>
      <c r="AA22" s="16"/>
    </row>
    <row r="23" spans="1:27" ht="21" thickBot="1">
      <c r="A23" s="88" t="s">
        <v>37</v>
      </c>
      <c r="B23" s="98" t="s">
        <v>251</v>
      </c>
      <c r="C23" s="102">
        <v>180</v>
      </c>
      <c r="D23" s="201">
        <f t="shared" si="0"/>
        <v>6</v>
      </c>
      <c r="E23" s="204">
        <f t="shared" si="1"/>
        <v>180</v>
      </c>
      <c r="F23" s="209">
        <f t="shared" si="2"/>
        <v>0</v>
      </c>
      <c r="G23" s="206">
        <f t="shared" si="3"/>
        <v>0</v>
      </c>
      <c r="H23" s="145"/>
      <c r="I23" s="12"/>
      <c r="J23" s="16"/>
      <c r="K23" s="15"/>
      <c r="L23" s="12"/>
      <c r="M23" s="12"/>
      <c r="N23" s="12"/>
      <c r="O23" s="12"/>
      <c r="P23" s="13"/>
      <c r="Q23" s="105">
        <f t="shared" si="4"/>
        <v>180</v>
      </c>
      <c r="R23" s="206">
        <f t="shared" si="5"/>
        <v>102</v>
      </c>
      <c r="S23" s="145">
        <v>52</v>
      </c>
      <c r="T23" s="12"/>
      <c r="U23" s="13">
        <v>50</v>
      </c>
      <c r="V23" s="15">
        <v>78</v>
      </c>
      <c r="W23" s="12"/>
      <c r="X23" s="12"/>
      <c r="Y23" s="12"/>
      <c r="Z23" s="12" t="s">
        <v>97</v>
      </c>
      <c r="AA23" s="16"/>
    </row>
    <row r="24" spans="1:27" ht="20.25">
      <c r="A24" s="217" t="s">
        <v>38</v>
      </c>
      <c r="B24" s="218" t="s">
        <v>181</v>
      </c>
      <c r="C24" s="219">
        <v>120</v>
      </c>
      <c r="D24" s="220">
        <f t="shared" si="0"/>
        <v>4</v>
      </c>
      <c r="E24" s="221">
        <f t="shared" si="1"/>
        <v>120</v>
      </c>
      <c r="F24" s="222">
        <f t="shared" si="2"/>
        <v>60</v>
      </c>
      <c r="G24" s="220">
        <f t="shared" si="3"/>
        <v>30</v>
      </c>
      <c r="H24" s="225"/>
      <c r="I24" s="223"/>
      <c r="J24" s="226">
        <v>30</v>
      </c>
      <c r="K24" s="225">
        <v>30</v>
      </c>
      <c r="L24" s="223"/>
      <c r="M24" s="223"/>
      <c r="N24" s="223"/>
      <c r="O24" s="223"/>
      <c r="P24" s="224" t="s">
        <v>59</v>
      </c>
      <c r="Q24" s="213">
        <f t="shared" si="4"/>
        <v>60</v>
      </c>
      <c r="R24" s="220">
        <f t="shared" si="5"/>
        <v>34</v>
      </c>
      <c r="S24" s="225"/>
      <c r="T24" s="223"/>
      <c r="U24" s="226">
        <v>34</v>
      </c>
      <c r="V24" s="225">
        <v>26</v>
      </c>
      <c r="W24" s="223"/>
      <c r="X24" s="223"/>
      <c r="Y24" s="223"/>
      <c r="Z24" s="223"/>
      <c r="AA24" s="224" t="s">
        <v>60</v>
      </c>
    </row>
    <row r="25" spans="1:27" ht="20.25">
      <c r="A25" s="227" t="s">
        <v>39</v>
      </c>
      <c r="B25" s="228" t="s">
        <v>121</v>
      </c>
      <c r="C25" s="229">
        <v>120</v>
      </c>
      <c r="D25" s="230">
        <f t="shared" si="0"/>
        <v>4</v>
      </c>
      <c r="E25" s="231">
        <f t="shared" si="1"/>
        <v>120</v>
      </c>
      <c r="F25" s="232">
        <f t="shared" si="2"/>
        <v>120</v>
      </c>
      <c r="G25" s="230">
        <f t="shared" si="3"/>
        <v>60</v>
      </c>
      <c r="H25" s="235">
        <v>30</v>
      </c>
      <c r="I25" s="202"/>
      <c r="J25" s="237">
        <v>30</v>
      </c>
      <c r="K25" s="235">
        <v>60</v>
      </c>
      <c r="L25" s="202"/>
      <c r="M25" s="202"/>
      <c r="N25" s="202"/>
      <c r="O25" s="202"/>
      <c r="P25" s="236" t="s">
        <v>58</v>
      </c>
      <c r="Q25" s="238">
        <f t="shared" si="4"/>
        <v>0</v>
      </c>
      <c r="R25" s="230">
        <f t="shared" si="5"/>
        <v>0</v>
      </c>
      <c r="S25" s="235"/>
      <c r="T25" s="202"/>
      <c r="U25" s="237"/>
      <c r="V25" s="235"/>
      <c r="W25" s="202"/>
      <c r="X25" s="202"/>
      <c r="Y25" s="202"/>
      <c r="Z25" s="202"/>
      <c r="AA25" s="236"/>
    </row>
    <row r="26" spans="1:27" ht="41.25" thickBot="1">
      <c r="A26" s="196" t="s">
        <v>40</v>
      </c>
      <c r="B26" s="197" t="s">
        <v>259</v>
      </c>
      <c r="C26" s="198">
        <v>150</v>
      </c>
      <c r="D26" s="230">
        <f t="shared" si="0"/>
        <v>5</v>
      </c>
      <c r="E26" s="231">
        <f t="shared" si="1"/>
        <v>150</v>
      </c>
      <c r="F26" s="232">
        <f t="shared" si="2"/>
        <v>0</v>
      </c>
      <c r="G26" s="230">
        <f t="shared" si="3"/>
        <v>0</v>
      </c>
      <c r="H26" s="211"/>
      <c r="I26" s="233"/>
      <c r="J26" s="234"/>
      <c r="K26" s="211"/>
      <c r="L26" s="233"/>
      <c r="M26" s="233"/>
      <c r="N26" s="233"/>
      <c r="O26" s="233"/>
      <c r="P26" s="212"/>
      <c r="Q26" s="238">
        <f t="shared" si="4"/>
        <v>150</v>
      </c>
      <c r="R26" s="230">
        <f t="shared" si="5"/>
        <v>68</v>
      </c>
      <c r="S26" s="211">
        <v>38</v>
      </c>
      <c r="T26" s="233"/>
      <c r="U26" s="234">
        <v>30</v>
      </c>
      <c r="V26" s="211">
        <v>82</v>
      </c>
      <c r="W26" s="233"/>
      <c r="X26" s="233"/>
      <c r="Y26" s="233"/>
      <c r="Z26" s="233"/>
      <c r="AA26" s="212" t="s">
        <v>58</v>
      </c>
    </row>
    <row r="27" spans="1:27" ht="21" thickBot="1">
      <c r="A27" s="239" t="s">
        <v>41</v>
      </c>
      <c r="B27" s="240" t="s">
        <v>120</v>
      </c>
      <c r="C27" s="241">
        <v>315</v>
      </c>
      <c r="D27" s="242">
        <f t="shared" si="0"/>
        <v>0</v>
      </c>
      <c r="E27" s="243">
        <v>0</v>
      </c>
      <c r="F27" s="244">
        <f t="shared" si="2"/>
        <v>0</v>
      </c>
      <c r="G27" s="245">
        <f t="shared" si="3"/>
        <v>0</v>
      </c>
      <c r="H27" s="246"/>
      <c r="I27" s="247"/>
      <c r="J27" s="248"/>
      <c r="K27" s="246"/>
      <c r="L27" s="247"/>
      <c r="M27" s="247"/>
      <c r="N27" s="247"/>
      <c r="O27" s="247"/>
      <c r="P27" s="249"/>
      <c r="Q27" s="250">
        <f t="shared" si="4"/>
        <v>180</v>
      </c>
      <c r="R27" s="245">
        <f t="shared" si="5"/>
        <v>120</v>
      </c>
      <c r="S27" s="246"/>
      <c r="T27" s="247"/>
      <c r="U27" s="248">
        <f>4*30</f>
        <v>120</v>
      </c>
      <c r="V27" s="246">
        <f>4*15</f>
        <v>60</v>
      </c>
      <c r="W27" s="247"/>
      <c r="X27" s="247"/>
      <c r="Y27" s="247"/>
      <c r="Z27" s="247"/>
      <c r="AA27" s="249" t="s">
        <v>58</v>
      </c>
    </row>
    <row r="28" spans="1:27" ht="21" thickBot="1">
      <c r="A28" s="195"/>
      <c r="B28" s="194" t="s">
        <v>42</v>
      </c>
      <c r="C28" s="19">
        <f t="shared" ref="C28:K28" si="6">SUM(C14:C27)</f>
        <v>2325</v>
      </c>
      <c r="D28" s="19">
        <f t="shared" si="6"/>
        <v>63</v>
      </c>
      <c r="E28" s="19">
        <f t="shared" si="6"/>
        <v>1890</v>
      </c>
      <c r="F28" s="19">
        <f t="shared" si="6"/>
        <v>945</v>
      </c>
      <c r="G28" s="19">
        <f t="shared" si="6"/>
        <v>450</v>
      </c>
      <c r="H28" s="19">
        <f t="shared" si="6"/>
        <v>172</v>
      </c>
      <c r="I28" s="19">
        <f t="shared" si="6"/>
        <v>0</v>
      </c>
      <c r="J28" s="19">
        <f t="shared" si="6"/>
        <v>278</v>
      </c>
      <c r="K28" s="19">
        <f t="shared" si="6"/>
        <v>495</v>
      </c>
      <c r="L28" s="19">
        <v>0</v>
      </c>
      <c r="M28" s="19">
        <f>SUM(M14:M27)</f>
        <v>0</v>
      </c>
      <c r="N28" s="19">
        <f>SUM(N14:N27)</f>
        <v>0</v>
      </c>
      <c r="O28" s="19">
        <v>3</v>
      </c>
      <c r="P28" s="19">
        <v>6</v>
      </c>
      <c r="Q28" s="216">
        <f>SUM(Q14:Q27)</f>
        <v>1125</v>
      </c>
      <c r="R28" s="216">
        <f>SUM(R14:R26)</f>
        <v>510</v>
      </c>
      <c r="S28" s="216">
        <f>SUM(S14:S27)</f>
        <v>234</v>
      </c>
      <c r="T28" s="216">
        <f>SUM(T14:T27)</f>
        <v>0</v>
      </c>
      <c r="U28" s="216">
        <f>SUM(U14:U27)</f>
        <v>396</v>
      </c>
      <c r="V28" s="216">
        <f>SUM(V14:V27)</f>
        <v>495</v>
      </c>
      <c r="W28" s="216">
        <v>1</v>
      </c>
      <c r="X28" s="216">
        <f>SUM(X14:X27)</f>
        <v>0</v>
      </c>
      <c r="Y28" s="216">
        <f>SUM(Y14:Y27)</f>
        <v>0</v>
      </c>
      <c r="Z28" s="216">
        <v>4</v>
      </c>
      <c r="AA28" s="216">
        <v>3</v>
      </c>
    </row>
    <row r="29" spans="1:27" ht="21" thickBot="1">
      <c r="A29" s="592"/>
      <c r="B29" s="24" t="s">
        <v>43</v>
      </c>
      <c r="C29" s="25"/>
      <c r="D29" s="26"/>
      <c r="E29" s="27"/>
      <c r="F29" s="28"/>
      <c r="G29" s="29">
        <f>G28/J10</f>
        <v>30</v>
      </c>
      <c r="H29" s="30"/>
      <c r="I29" s="31"/>
      <c r="J29" s="31"/>
      <c r="K29" s="31"/>
      <c r="L29" s="31"/>
      <c r="M29" s="31"/>
      <c r="N29" s="31"/>
      <c r="O29" s="32"/>
      <c r="P29" s="33"/>
      <c r="Q29" s="28"/>
      <c r="R29" s="34">
        <f>SUM(R14:R26)/U10</f>
        <v>30</v>
      </c>
      <c r="S29" s="35"/>
      <c r="T29" s="25"/>
      <c r="U29" s="25"/>
      <c r="V29" s="25"/>
      <c r="W29" s="25"/>
      <c r="X29" s="25"/>
      <c r="Y29" s="25"/>
      <c r="Z29" s="36"/>
      <c r="AA29" s="90"/>
    </row>
    <row r="30" spans="1:27" ht="21" thickBot="1">
      <c r="A30" s="593"/>
      <c r="B30" s="37" t="s">
        <v>44</v>
      </c>
      <c r="C30" s="27"/>
      <c r="D30" s="38"/>
      <c r="E30" s="27"/>
      <c r="F30" s="39"/>
      <c r="G30" s="40"/>
      <c r="H30" s="41"/>
      <c r="I30" s="27"/>
      <c r="J30" s="27"/>
      <c r="K30" s="27"/>
      <c r="L30" s="27"/>
      <c r="M30" s="27"/>
      <c r="N30" s="42"/>
      <c r="O30" s="23">
        <v>3</v>
      </c>
      <c r="P30" s="43"/>
      <c r="Q30" s="44"/>
      <c r="R30" s="45"/>
      <c r="S30" s="46"/>
      <c r="T30" s="46"/>
      <c r="U30" s="46"/>
      <c r="V30" s="46"/>
      <c r="W30" s="46"/>
      <c r="X30" s="46"/>
      <c r="Y30" s="42"/>
      <c r="Z30" s="23">
        <v>4</v>
      </c>
      <c r="AA30" s="91"/>
    </row>
    <row r="31" spans="1:27" ht="21" thickBot="1">
      <c r="A31" s="593"/>
      <c r="B31" s="37" t="s">
        <v>45</v>
      </c>
      <c r="C31" s="27"/>
      <c r="D31" s="38"/>
      <c r="E31" s="27"/>
      <c r="F31" s="39"/>
      <c r="G31" s="42"/>
      <c r="H31" s="41"/>
      <c r="I31" s="27"/>
      <c r="J31" s="27"/>
      <c r="K31" s="27"/>
      <c r="L31" s="47"/>
      <c r="M31" s="27"/>
      <c r="N31" s="46"/>
      <c r="O31" s="40"/>
      <c r="P31" s="23">
        <v>6</v>
      </c>
      <c r="Q31" s="44"/>
      <c r="R31" s="46"/>
      <c r="S31" s="46"/>
      <c r="T31" s="46"/>
      <c r="U31" s="46"/>
      <c r="V31" s="46"/>
      <c r="W31" s="48"/>
      <c r="X31" s="46"/>
      <c r="Y31" s="46"/>
      <c r="Z31" s="40"/>
      <c r="AA31" s="23">
        <v>4</v>
      </c>
    </row>
    <row r="32" spans="1:27" ht="21" thickBot="1">
      <c r="A32" s="593"/>
      <c r="B32" s="49" t="s">
        <v>46</v>
      </c>
      <c r="C32" s="47"/>
      <c r="D32" s="50"/>
      <c r="E32" s="47"/>
      <c r="F32" s="51"/>
      <c r="G32" s="50"/>
      <c r="H32" s="52"/>
      <c r="I32" s="53"/>
      <c r="J32" s="53"/>
      <c r="K32" s="54"/>
      <c r="L32" s="23"/>
      <c r="M32" s="55"/>
      <c r="N32" s="56"/>
      <c r="O32" s="56"/>
      <c r="P32" s="57"/>
      <c r="Q32" s="58"/>
      <c r="R32" s="48"/>
      <c r="S32" s="48"/>
      <c r="T32" s="48"/>
      <c r="U32" s="48"/>
      <c r="V32" s="59"/>
      <c r="W32" s="23">
        <v>1</v>
      </c>
      <c r="X32" s="51"/>
      <c r="Y32" s="47"/>
      <c r="Z32" s="48"/>
      <c r="AA32" s="92"/>
    </row>
    <row r="33" spans="1:27" ht="21" thickBot="1">
      <c r="A33" s="594"/>
      <c r="B33" s="87" t="s">
        <v>47</v>
      </c>
      <c r="C33" s="60">
        <f>SUM(C29:C32)</f>
        <v>0</v>
      </c>
      <c r="D33" s="60">
        <f t="shared" ref="D33:AA33" si="7">SUM(D29:D32)</f>
        <v>0</v>
      </c>
      <c r="E33" s="60">
        <f t="shared" si="7"/>
        <v>0</v>
      </c>
      <c r="F33" s="61">
        <f t="shared" si="7"/>
        <v>0</v>
      </c>
      <c r="G33" s="136">
        <f>SUM(G29:G32)</f>
        <v>30</v>
      </c>
      <c r="H33" s="22">
        <f t="shared" si="7"/>
        <v>0</v>
      </c>
      <c r="I33" s="20">
        <f t="shared" si="7"/>
        <v>0</v>
      </c>
      <c r="J33" s="20">
        <f t="shared" si="7"/>
        <v>0</v>
      </c>
      <c r="K33" s="21">
        <f t="shared" si="7"/>
        <v>0</v>
      </c>
      <c r="L33" s="23">
        <f t="shared" si="7"/>
        <v>0</v>
      </c>
      <c r="M33" s="22">
        <f t="shared" si="7"/>
        <v>0</v>
      </c>
      <c r="N33" s="20">
        <f t="shared" si="7"/>
        <v>0</v>
      </c>
      <c r="O33" s="20">
        <f>SUM(O29:O32)</f>
        <v>3</v>
      </c>
      <c r="P33" s="20">
        <f t="shared" si="7"/>
        <v>6</v>
      </c>
      <c r="Q33" s="61">
        <f t="shared" si="7"/>
        <v>0</v>
      </c>
      <c r="R33" s="136">
        <f t="shared" si="7"/>
        <v>30</v>
      </c>
      <c r="S33" s="118">
        <f t="shared" si="7"/>
        <v>0</v>
      </c>
      <c r="T33" s="60">
        <f t="shared" si="7"/>
        <v>0</v>
      </c>
      <c r="U33" s="60">
        <f t="shared" si="7"/>
        <v>0</v>
      </c>
      <c r="V33" s="60">
        <f t="shared" si="7"/>
        <v>0</v>
      </c>
      <c r="W33" s="60">
        <f t="shared" si="7"/>
        <v>1</v>
      </c>
      <c r="X33" s="60">
        <f t="shared" si="7"/>
        <v>0</v>
      </c>
      <c r="Y33" s="60">
        <f t="shared" si="7"/>
        <v>0</v>
      </c>
      <c r="Z33" s="60">
        <f t="shared" si="7"/>
        <v>4</v>
      </c>
      <c r="AA33" s="93">
        <f t="shared" si="7"/>
        <v>4</v>
      </c>
    </row>
    <row r="34" spans="1:27" ht="20.25">
      <c r="A34" s="62"/>
      <c r="B34" s="62"/>
      <c r="C34" s="63"/>
      <c r="D34" s="62"/>
      <c r="E34" s="63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</row>
    <row r="35" spans="1:27" ht="20.25">
      <c r="A35" s="62"/>
      <c r="B35" s="62"/>
      <c r="C35" s="63"/>
      <c r="D35" s="62"/>
      <c r="E35" s="63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</row>
    <row r="36" spans="1:27" ht="20.25">
      <c r="A36" s="62"/>
      <c r="B36" s="62"/>
      <c r="C36" s="63"/>
      <c r="D36" s="62"/>
      <c r="E36" s="63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</row>
    <row r="37" spans="1:27" ht="26.25">
      <c r="A37" s="1"/>
      <c r="B37" s="64" t="s">
        <v>85</v>
      </c>
      <c r="C37" s="64"/>
      <c r="D37" s="64"/>
      <c r="E37" s="64"/>
      <c r="F37" s="64"/>
      <c r="G37" s="64"/>
      <c r="H37" s="64"/>
      <c r="I37" s="64"/>
      <c r="J37" s="64"/>
      <c r="K37" s="64" t="s">
        <v>55</v>
      </c>
      <c r="L37" s="64"/>
      <c r="M37" s="64"/>
      <c r="N37" s="64"/>
      <c r="O37" s="64"/>
      <c r="P37" s="64"/>
      <c r="Q37" s="64"/>
      <c r="R37" s="65"/>
      <c r="S37" s="65"/>
      <c r="T37" s="66" t="s">
        <v>90</v>
      </c>
      <c r="U37" s="67"/>
      <c r="V37" s="67"/>
      <c r="W37" s="67" t="s">
        <v>219</v>
      </c>
      <c r="X37" s="67"/>
      <c r="Y37" s="68"/>
      <c r="Z37" s="68"/>
      <c r="AA37" s="68"/>
    </row>
    <row r="38" spans="1:27" ht="26.25">
      <c r="A38" s="69"/>
      <c r="B38" s="595"/>
      <c r="C38" s="595"/>
      <c r="D38" s="595"/>
      <c r="E38" s="595"/>
      <c r="F38" s="595"/>
      <c r="G38" s="595"/>
      <c r="H38" s="595"/>
      <c r="I38" s="595"/>
      <c r="J38" s="595"/>
      <c r="K38" s="69"/>
      <c r="L38" s="69"/>
      <c r="M38" s="69"/>
      <c r="N38" s="69"/>
      <c r="O38" s="69"/>
      <c r="P38" s="69"/>
      <c r="Q38" s="69"/>
      <c r="R38" s="69" t="s">
        <v>48</v>
      </c>
      <c r="S38" s="71"/>
      <c r="T38" s="72" t="s">
        <v>49</v>
      </c>
      <c r="U38" s="73" t="s">
        <v>89</v>
      </c>
      <c r="V38" s="73"/>
      <c r="W38" s="73"/>
      <c r="X38" s="72"/>
      <c r="Y38" s="72"/>
      <c r="Z38" s="74"/>
      <c r="AA38" s="74"/>
    </row>
    <row r="39" spans="1:27" ht="26.25">
      <c r="A39" s="69"/>
      <c r="B39" s="331"/>
      <c r="C39" s="331"/>
      <c r="D39" s="331"/>
      <c r="E39" s="331"/>
      <c r="F39" s="331"/>
      <c r="G39" s="331"/>
      <c r="H39" s="331"/>
      <c r="I39" s="331"/>
      <c r="J39" s="331"/>
      <c r="K39" s="69"/>
      <c r="L39" s="69"/>
      <c r="M39" s="69"/>
      <c r="N39" s="69"/>
      <c r="O39" s="69"/>
      <c r="P39" s="69"/>
      <c r="Q39" s="69"/>
      <c r="R39" s="69"/>
      <c r="S39" s="71"/>
      <c r="T39" s="72"/>
      <c r="U39" s="73"/>
      <c r="V39" s="73"/>
      <c r="W39" s="73"/>
      <c r="X39" s="72"/>
      <c r="Y39" s="72"/>
      <c r="Z39" s="74"/>
      <c r="AA39" s="74"/>
    </row>
    <row r="40" spans="1:27" ht="26.25">
      <c r="A40" s="69"/>
      <c r="B40" s="331"/>
      <c r="C40" s="331"/>
      <c r="D40" s="331"/>
      <c r="E40" s="331"/>
      <c r="F40" s="331"/>
      <c r="G40" s="331"/>
      <c r="H40" s="331"/>
      <c r="I40" s="331"/>
      <c r="J40" s="331"/>
      <c r="K40" s="64"/>
      <c r="L40" s="64"/>
      <c r="M40" s="64"/>
      <c r="N40" s="64"/>
      <c r="O40" s="64"/>
      <c r="P40" s="64"/>
      <c r="Q40" s="64"/>
      <c r="R40" s="64"/>
      <c r="S40" s="64"/>
      <c r="T40" s="66"/>
      <c r="U40" s="66"/>
      <c r="V40" s="66"/>
      <c r="W40" s="66"/>
      <c r="X40" s="75"/>
      <c r="Y40" s="75"/>
      <c r="Z40" s="76"/>
      <c r="AA40" s="76"/>
    </row>
    <row r="41" spans="1:27" ht="26.25">
      <c r="A41" s="69"/>
      <c r="B41" s="331"/>
      <c r="C41" s="331"/>
      <c r="D41" s="331"/>
      <c r="E41" s="331"/>
      <c r="F41" s="331"/>
      <c r="G41" s="331"/>
      <c r="H41" s="331"/>
      <c r="I41" s="331"/>
      <c r="J41" s="331"/>
      <c r="K41" s="64" t="s">
        <v>50</v>
      </c>
      <c r="L41" s="64"/>
      <c r="M41" s="64"/>
      <c r="N41" s="64"/>
      <c r="O41" s="64"/>
      <c r="P41" s="64"/>
      <c r="Q41" s="64"/>
      <c r="R41" s="65"/>
      <c r="S41" s="65"/>
      <c r="T41" s="66"/>
      <c r="U41" s="67"/>
      <c r="V41" s="67"/>
      <c r="W41" s="67" t="s">
        <v>145</v>
      </c>
      <c r="X41" s="67"/>
      <c r="Y41" s="68"/>
      <c r="Z41" s="76"/>
      <c r="AA41" s="76"/>
    </row>
    <row r="42" spans="1:27" ht="26.25">
      <c r="A42" s="69"/>
      <c r="B42" s="331"/>
      <c r="C42" s="331"/>
      <c r="D42" s="331"/>
      <c r="E42" s="331"/>
      <c r="F42" s="331"/>
      <c r="G42" s="331"/>
      <c r="H42" s="331"/>
      <c r="I42" s="331"/>
      <c r="J42" s="331"/>
      <c r="K42" s="69"/>
      <c r="L42" s="69"/>
      <c r="M42" s="69"/>
      <c r="N42" s="69"/>
      <c r="O42" s="69"/>
      <c r="P42" s="69"/>
      <c r="Q42" s="69"/>
      <c r="R42" s="69" t="s">
        <v>48</v>
      </c>
      <c r="S42" s="71"/>
      <c r="T42" s="72" t="s">
        <v>51</v>
      </c>
      <c r="U42" s="73" t="s">
        <v>89</v>
      </c>
      <c r="V42" s="73"/>
      <c r="W42" s="73"/>
      <c r="X42" s="72"/>
      <c r="Y42" s="72"/>
      <c r="Z42" s="76"/>
      <c r="AA42" s="76"/>
    </row>
  </sheetData>
  <mergeCells count="42">
    <mergeCell ref="A29:A33"/>
    <mergeCell ref="B38:J38"/>
    <mergeCell ref="G12:G13"/>
    <mergeCell ref="H12:J12"/>
    <mergeCell ref="O12:O13"/>
    <mergeCell ref="M11:M13"/>
    <mergeCell ref="N11:N13"/>
    <mergeCell ref="O11:P11"/>
    <mergeCell ref="X11:X13"/>
    <mergeCell ref="Y11:Y13"/>
    <mergeCell ref="Z11:AA11"/>
    <mergeCell ref="Z12:Z13"/>
    <mergeCell ref="AA12:AA13"/>
    <mergeCell ref="Q11:Q13"/>
    <mergeCell ref="W11:W13"/>
    <mergeCell ref="P12:P13"/>
    <mergeCell ref="R12:R13"/>
    <mergeCell ref="S12:U12"/>
    <mergeCell ref="R11:U11"/>
    <mergeCell ref="V11:V13"/>
    <mergeCell ref="W7:AA7"/>
    <mergeCell ref="A8:AA8"/>
    <mergeCell ref="A9:AA9"/>
    <mergeCell ref="A10:A13"/>
    <mergeCell ref="B10:B13"/>
    <mergeCell ref="C10:C13"/>
    <mergeCell ref="D10:D13"/>
    <mergeCell ref="E10:E13"/>
    <mergeCell ref="F10:I10"/>
    <mergeCell ref="K10:P10"/>
    <mergeCell ref="Q10:T10"/>
    <mergeCell ref="V10:AA10"/>
    <mergeCell ref="F11:F13"/>
    <mergeCell ref="G11:J11"/>
    <mergeCell ref="K11:K13"/>
    <mergeCell ref="L11:L13"/>
    <mergeCell ref="C6:AA6"/>
    <mergeCell ref="C1:AA1"/>
    <mergeCell ref="C2:AA2"/>
    <mergeCell ref="C3:AA3"/>
    <mergeCell ref="C4:AA4"/>
    <mergeCell ref="C5:AA5"/>
  </mergeCells>
  <printOptions horizontalCentered="1"/>
  <pageMargins left="0.59055118110236227" right="0.39370078740157483" top="0.59055118110236227" bottom="0.39370078740157483" header="0.31496062992125984" footer="0.31496062992125984"/>
  <pageSetup paperSize="9" scale="41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A42"/>
  <sheetViews>
    <sheetView topLeftCell="A8" zoomScale="55" zoomScaleNormal="55" workbookViewId="0">
      <selection activeCell="H44" sqref="H44"/>
    </sheetView>
  </sheetViews>
  <sheetFormatPr defaultRowHeight="15"/>
  <cols>
    <col min="2" max="2" width="82.5703125" customWidth="1"/>
  </cols>
  <sheetData>
    <row r="1" spans="1:27" ht="26.25">
      <c r="A1" s="1" t="s">
        <v>0</v>
      </c>
      <c r="B1" s="1"/>
      <c r="C1" s="559" t="s">
        <v>1</v>
      </c>
      <c r="D1" s="559"/>
      <c r="E1" s="559"/>
      <c r="F1" s="559"/>
      <c r="G1" s="559"/>
      <c r="H1" s="559"/>
      <c r="I1" s="559"/>
      <c r="J1" s="559"/>
      <c r="K1" s="559"/>
      <c r="L1" s="559"/>
      <c r="M1" s="559"/>
      <c r="N1" s="559"/>
      <c r="O1" s="559"/>
      <c r="P1" s="559"/>
      <c r="Q1" s="559"/>
      <c r="R1" s="559"/>
      <c r="S1" s="559"/>
      <c r="T1" s="559"/>
      <c r="U1" s="559"/>
      <c r="V1" s="559"/>
      <c r="W1" s="559"/>
      <c r="X1" s="559"/>
      <c r="Y1" s="559"/>
      <c r="Z1" s="559"/>
      <c r="AA1" s="559"/>
    </row>
    <row r="2" spans="1:27" ht="26.25">
      <c r="A2" s="1" t="s">
        <v>2</v>
      </c>
      <c r="B2" s="1"/>
      <c r="C2" s="559"/>
      <c r="D2" s="559"/>
      <c r="E2" s="559"/>
      <c r="F2" s="559"/>
      <c r="G2" s="559"/>
      <c r="H2" s="559"/>
      <c r="I2" s="559"/>
      <c r="J2" s="559"/>
      <c r="K2" s="559"/>
      <c r="L2" s="559"/>
      <c r="M2" s="559"/>
      <c r="N2" s="559"/>
      <c r="O2" s="559"/>
      <c r="P2" s="559"/>
      <c r="Q2" s="559"/>
      <c r="R2" s="559"/>
      <c r="S2" s="559"/>
      <c r="T2" s="559"/>
      <c r="U2" s="559"/>
      <c r="V2" s="559"/>
      <c r="W2" s="559"/>
      <c r="X2" s="559"/>
      <c r="Y2" s="559"/>
      <c r="Z2" s="559"/>
      <c r="AA2" s="559"/>
    </row>
    <row r="3" spans="1:27" ht="26.25">
      <c r="A3" s="1"/>
      <c r="B3" s="1"/>
      <c r="C3" s="560" t="s">
        <v>3</v>
      </c>
      <c r="D3" s="560"/>
      <c r="E3" s="560"/>
      <c r="F3" s="560"/>
      <c r="G3" s="560"/>
      <c r="H3" s="560"/>
      <c r="I3" s="560"/>
      <c r="J3" s="560"/>
      <c r="K3" s="560"/>
      <c r="L3" s="560"/>
      <c r="M3" s="560"/>
      <c r="N3" s="560"/>
      <c r="O3" s="560"/>
      <c r="P3" s="560"/>
      <c r="Q3" s="560"/>
      <c r="R3" s="560"/>
      <c r="S3" s="560"/>
      <c r="T3" s="560"/>
      <c r="U3" s="560"/>
      <c r="V3" s="560"/>
      <c r="W3" s="560"/>
      <c r="X3" s="560"/>
      <c r="Y3" s="560"/>
      <c r="Z3" s="560"/>
      <c r="AA3" s="560"/>
    </row>
    <row r="4" spans="1:27" ht="26.25">
      <c r="A4" s="1" t="s">
        <v>4</v>
      </c>
      <c r="B4" s="1"/>
      <c r="C4" s="559" t="s">
        <v>84</v>
      </c>
      <c r="D4" s="559"/>
      <c r="E4" s="559"/>
      <c r="F4" s="559"/>
      <c r="G4" s="559"/>
      <c r="H4" s="559"/>
      <c r="I4" s="559"/>
      <c r="J4" s="559"/>
      <c r="K4" s="559"/>
      <c r="L4" s="559"/>
      <c r="M4" s="559"/>
      <c r="N4" s="559"/>
      <c r="O4" s="559"/>
      <c r="P4" s="559"/>
      <c r="Q4" s="559"/>
      <c r="R4" s="559"/>
      <c r="S4" s="559"/>
      <c r="T4" s="559"/>
      <c r="U4" s="559"/>
      <c r="V4" s="559"/>
      <c r="W4" s="559"/>
      <c r="X4" s="559"/>
      <c r="Y4" s="559"/>
      <c r="Z4" s="559"/>
      <c r="AA4" s="559"/>
    </row>
    <row r="5" spans="1:27" ht="26.25">
      <c r="A5" s="1" t="s">
        <v>5</v>
      </c>
      <c r="B5" s="1"/>
      <c r="C5" s="561" t="s">
        <v>143</v>
      </c>
      <c r="D5" s="561"/>
      <c r="E5" s="561"/>
      <c r="F5" s="561"/>
      <c r="G5" s="561"/>
      <c r="H5" s="561"/>
      <c r="I5" s="561"/>
      <c r="J5" s="561"/>
      <c r="K5" s="561"/>
      <c r="L5" s="561"/>
      <c r="M5" s="561"/>
      <c r="N5" s="561"/>
      <c r="O5" s="561"/>
      <c r="P5" s="561"/>
      <c r="Q5" s="561"/>
      <c r="R5" s="561"/>
      <c r="S5" s="561"/>
      <c r="T5" s="561"/>
      <c r="U5" s="561"/>
      <c r="V5" s="561"/>
      <c r="W5" s="561"/>
      <c r="X5" s="561"/>
      <c r="Y5" s="561"/>
      <c r="Z5" s="561"/>
      <c r="AA5" s="561"/>
    </row>
    <row r="6" spans="1:27" ht="26.25">
      <c r="A6" s="1" t="s">
        <v>179</v>
      </c>
      <c r="B6" s="1"/>
      <c r="C6" s="559" t="s">
        <v>6</v>
      </c>
      <c r="D6" s="559"/>
      <c r="E6" s="559"/>
      <c r="F6" s="559"/>
      <c r="G6" s="559"/>
      <c r="H6" s="559"/>
      <c r="I6" s="559"/>
      <c r="J6" s="559"/>
      <c r="K6" s="559"/>
      <c r="L6" s="559"/>
      <c r="M6" s="559"/>
      <c r="N6" s="559"/>
      <c r="O6" s="559"/>
      <c r="P6" s="559"/>
      <c r="Q6" s="559"/>
      <c r="R6" s="559"/>
      <c r="S6" s="559"/>
      <c r="T6" s="559"/>
      <c r="U6" s="559"/>
      <c r="V6" s="559"/>
      <c r="W6" s="559"/>
      <c r="X6" s="559"/>
      <c r="Y6" s="559"/>
      <c r="Z6" s="559"/>
      <c r="AA6" s="559"/>
    </row>
    <row r="7" spans="1:27" ht="27" thickBo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562"/>
      <c r="X7" s="562"/>
      <c r="Y7" s="562"/>
      <c r="Z7" s="562"/>
      <c r="AA7" s="562"/>
    </row>
    <row r="8" spans="1:27" ht="21" thickBot="1">
      <c r="A8" s="563" t="s">
        <v>252</v>
      </c>
      <c r="B8" s="564"/>
      <c r="C8" s="564"/>
      <c r="D8" s="564"/>
      <c r="E8" s="564"/>
      <c r="F8" s="564"/>
      <c r="G8" s="564"/>
      <c r="H8" s="564"/>
      <c r="I8" s="564"/>
      <c r="J8" s="564"/>
      <c r="K8" s="564"/>
      <c r="L8" s="564"/>
      <c r="M8" s="564"/>
      <c r="N8" s="564"/>
      <c r="O8" s="564"/>
      <c r="P8" s="564"/>
      <c r="Q8" s="564"/>
      <c r="R8" s="564"/>
      <c r="S8" s="564"/>
      <c r="T8" s="564"/>
      <c r="U8" s="564"/>
      <c r="V8" s="564"/>
      <c r="W8" s="564"/>
      <c r="X8" s="564"/>
      <c r="Y8" s="564"/>
      <c r="Z8" s="564"/>
      <c r="AA8" s="565"/>
    </row>
    <row r="9" spans="1:27" ht="21" thickBot="1">
      <c r="A9" s="563" t="s">
        <v>62</v>
      </c>
      <c r="B9" s="564"/>
      <c r="C9" s="564"/>
      <c r="D9" s="564"/>
      <c r="E9" s="564"/>
      <c r="F9" s="564"/>
      <c r="G9" s="564"/>
      <c r="H9" s="564"/>
      <c r="I9" s="564"/>
      <c r="J9" s="564"/>
      <c r="K9" s="564"/>
      <c r="L9" s="564"/>
      <c r="M9" s="564"/>
      <c r="N9" s="564"/>
      <c r="O9" s="564"/>
      <c r="P9" s="564"/>
      <c r="Q9" s="564"/>
      <c r="R9" s="564"/>
      <c r="S9" s="564"/>
      <c r="T9" s="564"/>
      <c r="U9" s="564"/>
      <c r="V9" s="564"/>
      <c r="W9" s="564"/>
      <c r="X9" s="564"/>
      <c r="Y9" s="564"/>
      <c r="Z9" s="564"/>
      <c r="AA9" s="565"/>
    </row>
    <row r="10" spans="1:27" ht="21" thickBot="1">
      <c r="A10" s="566" t="s">
        <v>7</v>
      </c>
      <c r="B10" s="569" t="s">
        <v>8</v>
      </c>
      <c r="C10" s="566" t="s">
        <v>9</v>
      </c>
      <c r="D10" s="572" t="s">
        <v>10</v>
      </c>
      <c r="E10" s="573" t="s">
        <v>11</v>
      </c>
      <c r="F10" s="574" t="s">
        <v>102</v>
      </c>
      <c r="G10" s="575"/>
      <c r="H10" s="575"/>
      <c r="I10" s="575"/>
      <c r="J10" s="89">
        <v>9</v>
      </c>
      <c r="K10" s="575" t="s">
        <v>12</v>
      </c>
      <c r="L10" s="575"/>
      <c r="M10" s="575"/>
      <c r="N10" s="575"/>
      <c r="O10" s="575"/>
      <c r="P10" s="576"/>
      <c r="Q10" s="574" t="s">
        <v>103</v>
      </c>
      <c r="R10" s="575"/>
      <c r="S10" s="575"/>
      <c r="T10" s="576"/>
      <c r="U10" s="89">
        <v>15</v>
      </c>
      <c r="V10" s="574" t="s">
        <v>12</v>
      </c>
      <c r="W10" s="575"/>
      <c r="X10" s="575"/>
      <c r="Y10" s="575"/>
      <c r="Z10" s="575"/>
      <c r="AA10" s="576"/>
    </row>
    <row r="11" spans="1:27" ht="21" thickBot="1">
      <c r="A11" s="567"/>
      <c r="B11" s="570"/>
      <c r="C11" s="567"/>
      <c r="D11" s="572"/>
      <c r="E11" s="573"/>
      <c r="F11" s="577" t="s">
        <v>13</v>
      </c>
      <c r="G11" s="578" t="s">
        <v>14</v>
      </c>
      <c r="H11" s="579"/>
      <c r="I11" s="579"/>
      <c r="J11" s="579"/>
      <c r="K11" s="580" t="s">
        <v>15</v>
      </c>
      <c r="L11" s="582" t="s">
        <v>16</v>
      </c>
      <c r="M11" s="582" t="s">
        <v>17</v>
      </c>
      <c r="N11" s="582" t="s">
        <v>18</v>
      </c>
      <c r="O11" s="588" t="s">
        <v>19</v>
      </c>
      <c r="P11" s="589"/>
      <c r="Q11" s="568" t="s">
        <v>13</v>
      </c>
      <c r="R11" s="578" t="s">
        <v>14</v>
      </c>
      <c r="S11" s="579"/>
      <c r="T11" s="579"/>
      <c r="U11" s="579"/>
      <c r="V11" s="580" t="s">
        <v>15</v>
      </c>
      <c r="W11" s="582" t="s">
        <v>16</v>
      </c>
      <c r="X11" s="582" t="s">
        <v>17</v>
      </c>
      <c r="Y11" s="582" t="s">
        <v>18</v>
      </c>
      <c r="Z11" s="588" t="s">
        <v>19</v>
      </c>
      <c r="AA11" s="589"/>
    </row>
    <row r="12" spans="1:27" ht="21" thickBot="1">
      <c r="A12" s="567"/>
      <c r="B12" s="570"/>
      <c r="C12" s="567"/>
      <c r="D12" s="572"/>
      <c r="E12" s="573"/>
      <c r="F12" s="577"/>
      <c r="G12" s="586" t="s">
        <v>13</v>
      </c>
      <c r="H12" s="587" t="s">
        <v>20</v>
      </c>
      <c r="I12" s="587"/>
      <c r="J12" s="587"/>
      <c r="K12" s="581"/>
      <c r="L12" s="583"/>
      <c r="M12" s="583"/>
      <c r="N12" s="583"/>
      <c r="O12" s="590" t="s">
        <v>21</v>
      </c>
      <c r="P12" s="584" t="s">
        <v>22</v>
      </c>
      <c r="Q12" s="572"/>
      <c r="R12" s="586" t="s">
        <v>13</v>
      </c>
      <c r="S12" s="587" t="s">
        <v>20</v>
      </c>
      <c r="T12" s="587"/>
      <c r="U12" s="587"/>
      <c r="V12" s="581"/>
      <c r="W12" s="583"/>
      <c r="X12" s="583"/>
      <c r="Y12" s="583"/>
      <c r="Z12" s="590" t="s">
        <v>23</v>
      </c>
      <c r="AA12" s="584" t="s">
        <v>24</v>
      </c>
    </row>
    <row r="13" spans="1:27" ht="275.25" customHeight="1" thickBot="1">
      <c r="A13" s="568"/>
      <c r="B13" s="571"/>
      <c r="C13" s="568"/>
      <c r="D13" s="572"/>
      <c r="E13" s="573"/>
      <c r="F13" s="577"/>
      <c r="G13" s="586"/>
      <c r="H13" s="2" t="s">
        <v>25</v>
      </c>
      <c r="I13" s="3" t="s">
        <v>26</v>
      </c>
      <c r="J13" s="4" t="s">
        <v>27</v>
      </c>
      <c r="K13" s="581"/>
      <c r="L13" s="583"/>
      <c r="M13" s="583"/>
      <c r="N13" s="583"/>
      <c r="O13" s="591"/>
      <c r="P13" s="585"/>
      <c r="Q13" s="572"/>
      <c r="R13" s="586"/>
      <c r="S13" s="2" t="s">
        <v>25</v>
      </c>
      <c r="T13" s="3" t="s">
        <v>26</v>
      </c>
      <c r="U13" s="4" t="s">
        <v>27</v>
      </c>
      <c r="V13" s="581"/>
      <c r="W13" s="583"/>
      <c r="X13" s="583"/>
      <c r="Y13" s="583"/>
      <c r="Z13" s="591"/>
      <c r="AA13" s="585"/>
    </row>
    <row r="14" spans="1:27" ht="20.25">
      <c r="A14" s="82" t="s">
        <v>28</v>
      </c>
      <c r="B14" s="97" t="s">
        <v>149</v>
      </c>
      <c r="C14" s="132">
        <v>90</v>
      </c>
      <c r="D14" s="147">
        <f>E14/30</f>
        <v>3</v>
      </c>
      <c r="E14" s="144">
        <f t="shared" ref="E14:E27" si="0">F14+Q14</f>
        <v>90</v>
      </c>
      <c r="F14" s="10">
        <f t="shared" ref="F14:F27" si="1">G14+K14+N14+M14</f>
        <v>90</v>
      </c>
      <c r="G14" s="94">
        <f>H14+I14+J14</f>
        <v>54</v>
      </c>
      <c r="H14" s="9">
        <v>34</v>
      </c>
      <c r="I14" s="6"/>
      <c r="J14" s="7">
        <v>20</v>
      </c>
      <c r="K14" s="9">
        <v>36</v>
      </c>
      <c r="L14" s="6"/>
      <c r="M14" s="6"/>
      <c r="N14" s="6"/>
      <c r="O14" s="6" t="s">
        <v>93</v>
      </c>
      <c r="P14" s="7"/>
      <c r="Q14" s="104">
        <f>V14+X14+Y14+R14</f>
        <v>0</v>
      </c>
      <c r="R14" s="8">
        <f t="shared" ref="R14:R27" si="2">S14+T14+U14</f>
        <v>0</v>
      </c>
      <c r="S14" s="9"/>
      <c r="T14" s="6"/>
      <c r="U14" s="7"/>
      <c r="V14" s="9"/>
      <c r="W14" s="6"/>
      <c r="X14" s="6"/>
      <c r="Y14" s="6"/>
      <c r="Z14" s="6"/>
      <c r="AA14" s="10"/>
    </row>
    <row r="15" spans="1:27" ht="20.25">
      <c r="A15" s="88" t="s">
        <v>29</v>
      </c>
      <c r="B15" s="98" t="s">
        <v>148</v>
      </c>
      <c r="C15" s="133">
        <v>120</v>
      </c>
      <c r="D15" s="148">
        <f t="shared" ref="D15:D27" si="3">E15/30</f>
        <v>4</v>
      </c>
      <c r="E15" s="145">
        <f t="shared" si="0"/>
        <v>120</v>
      </c>
      <c r="F15" s="16">
        <f t="shared" si="1"/>
        <v>0</v>
      </c>
      <c r="G15" s="95">
        <f t="shared" ref="G15:G27" si="4">H15+I15+J15</f>
        <v>0</v>
      </c>
      <c r="H15" s="15"/>
      <c r="I15" s="12"/>
      <c r="J15" s="13"/>
      <c r="K15" s="15"/>
      <c r="L15" s="12"/>
      <c r="M15" s="12"/>
      <c r="N15" s="12"/>
      <c r="O15" s="12"/>
      <c r="P15" s="13"/>
      <c r="Q15" s="105">
        <f t="shared" ref="Q15:Q27" si="5">V15+X15+Y15+R15</f>
        <v>120</v>
      </c>
      <c r="R15" s="14">
        <f t="shared" si="2"/>
        <v>60</v>
      </c>
      <c r="S15" s="15">
        <v>30</v>
      </c>
      <c r="T15" s="12"/>
      <c r="U15" s="13">
        <v>30</v>
      </c>
      <c r="V15" s="15">
        <v>60</v>
      </c>
      <c r="W15" s="12"/>
      <c r="X15" s="12"/>
      <c r="Y15" s="12"/>
      <c r="Z15" s="12"/>
      <c r="AA15" s="16" t="s">
        <v>58</v>
      </c>
    </row>
    <row r="16" spans="1:27" ht="20.25">
      <c r="A16" s="88" t="s">
        <v>30</v>
      </c>
      <c r="B16" s="98" t="s">
        <v>154</v>
      </c>
      <c r="C16" s="133">
        <v>120</v>
      </c>
      <c r="D16" s="148">
        <f t="shared" si="3"/>
        <v>4</v>
      </c>
      <c r="E16" s="145">
        <f t="shared" si="0"/>
        <v>120</v>
      </c>
      <c r="F16" s="16">
        <f t="shared" si="1"/>
        <v>120</v>
      </c>
      <c r="G16" s="95">
        <f t="shared" si="4"/>
        <v>54</v>
      </c>
      <c r="H16" s="15">
        <v>34</v>
      </c>
      <c r="I16" s="12"/>
      <c r="J16" s="13">
        <v>20</v>
      </c>
      <c r="K16" s="15">
        <v>66</v>
      </c>
      <c r="L16" s="12" t="s">
        <v>115</v>
      </c>
      <c r="M16" s="12"/>
      <c r="N16" s="12"/>
      <c r="O16" s="12" t="s">
        <v>97</v>
      </c>
      <c r="P16" s="13"/>
      <c r="Q16" s="105">
        <f t="shared" si="5"/>
        <v>0</v>
      </c>
      <c r="R16" s="14">
        <f t="shared" si="2"/>
        <v>0</v>
      </c>
      <c r="S16" s="15"/>
      <c r="T16" s="12"/>
      <c r="U16" s="13"/>
      <c r="V16" s="15"/>
      <c r="W16" s="12"/>
      <c r="X16" s="12"/>
      <c r="Y16" s="12"/>
      <c r="Z16" s="12"/>
      <c r="AA16" s="16"/>
    </row>
    <row r="17" spans="1:27" ht="20.25">
      <c r="A17" s="88" t="s">
        <v>31</v>
      </c>
      <c r="B17" s="98" t="s">
        <v>254</v>
      </c>
      <c r="C17" s="133">
        <v>90</v>
      </c>
      <c r="D17" s="148">
        <f t="shared" si="3"/>
        <v>3</v>
      </c>
      <c r="E17" s="145">
        <f t="shared" si="0"/>
        <v>90</v>
      </c>
      <c r="F17" s="16">
        <f t="shared" si="1"/>
        <v>90</v>
      </c>
      <c r="G17" s="95">
        <f t="shared" si="4"/>
        <v>36</v>
      </c>
      <c r="H17" s="15">
        <v>24</v>
      </c>
      <c r="I17" s="12"/>
      <c r="J17" s="13">
        <v>12</v>
      </c>
      <c r="K17" s="15">
        <v>54</v>
      </c>
      <c r="L17" s="12"/>
      <c r="M17" s="12"/>
      <c r="N17" s="12"/>
      <c r="O17" s="12"/>
      <c r="P17" s="13" t="s">
        <v>58</v>
      </c>
      <c r="Q17" s="105">
        <f t="shared" si="5"/>
        <v>0</v>
      </c>
      <c r="R17" s="14">
        <f t="shared" si="2"/>
        <v>0</v>
      </c>
      <c r="S17" s="15"/>
      <c r="T17" s="12"/>
      <c r="U17" s="13"/>
      <c r="V17" s="15"/>
      <c r="W17" s="12"/>
      <c r="X17" s="12"/>
      <c r="Y17" s="12"/>
      <c r="Z17" s="12"/>
      <c r="AA17" s="16"/>
    </row>
    <row r="18" spans="1:27" ht="20.25">
      <c r="A18" s="88" t="s">
        <v>32</v>
      </c>
      <c r="B18" s="98" t="s">
        <v>255</v>
      </c>
      <c r="C18" s="133">
        <v>165</v>
      </c>
      <c r="D18" s="148">
        <f t="shared" si="3"/>
        <v>5.5</v>
      </c>
      <c r="E18" s="145">
        <f t="shared" si="0"/>
        <v>165</v>
      </c>
      <c r="F18" s="16">
        <f t="shared" si="1"/>
        <v>0</v>
      </c>
      <c r="G18" s="95">
        <f t="shared" si="4"/>
        <v>0</v>
      </c>
      <c r="H18" s="15"/>
      <c r="I18" s="12"/>
      <c r="J18" s="13"/>
      <c r="K18" s="15"/>
      <c r="L18" s="12"/>
      <c r="M18" s="12"/>
      <c r="N18" s="12"/>
      <c r="O18" s="12"/>
      <c r="P18" s="13"/>
      <c r="Q18" s="105">
        <f t="shared" si="5"/>
        <v>165</v>
      </c>
      <c r="R18" s="14">
        <f t="shared" si="2"/>
        <v>105</v>
      </c>
      <c r="S18" s="15">
        <v>60</v>
      </c>
      <c r="T18" s="12"/>
      <c r="U18" s="13">
        <v>45</v>
      </c>
      <c r="V18" s="15">
        <v>60</v>
      </c>
      <c r="W18" s="12"/>
      <c r="X18" s="12"/>
      <c r="Y18" s="12"/>
      <c r="Z18" s="12"/>
      <c r="AA18" s="16" t="s">
        <v>58</v>
      </c>
    </row>
    <row r="19" spans="1:27" ht="20.25">
      <c r="A19" s="88" t="s">
        <v>33</v>
      </c>
      <c r="B19" s="98" t="s">
        <v>152</v>
      </c>
      <c r="C19" s="133">
        <v>120</v>
      </c>
      <c r="D19" s="148">
        <f t="shared" si="3"/>
        <v>4</v>
      </c>
      <c r="E19" s="145">
        <f t="shared" si="0"/>
        <v>120</v>
      </c>
      <c r="F19" s="16">
        <f t="shared" si="1"/>
        <v>0</v>
      </c>
      <c r="G19" s="95">
        <f t="shared" si="4"/>
        <v>0</v>
      </c>
      <c r="H19" s="15"/>
      <c r="I19" s="12"/>
      <c r="J19" s="13"/>
      <c r="K19" s="15"/>
      <c r="L19" s="12"/>
      <c r="M19" s="12"/>
      <c r="N19" s="12"/>
      <c r="O19" s="12"/>
      <c r="P19" s="13"/>
      <c r="Q19" s="105">
        <f t="shared" si="5"/>
        <v>120</v>
      </c>
      <c r="R19" s="14">
        <f t="shared" si="2"/>
        <v>60</v>
      </c>
      <c r="S19" s="15">
        <v>30</v>
      </c>
      <c r="T19" s="12"/>
      <c r="U19" s="13">
        <v>30</v>
      </c>
      <c r="V19" s="15">
        <v>60</v>
      </c>
      <c r="W19" s="12"/>
      <c r="X19" s="12"/>
      <c r="Y19" s="12"/>
      <c r="Z19" s="12" t="s">
        <v>97</v>
      </c>
      <c r="AA19" s="16"/>
    </row>
    <row r="20" spans="1:27" ht="20.25">
      <c r="A20" s="88" t="s">
        <v>34</v>
      </c>
      <c r="B20" s="98" t="s">
        <v>256</v>
      </c>
      <c r="C20" s="133">
        <v>90</v>
      </c>
      <c r="D20" s="148">
        <f t="shared" si="3"/>
        <v>4</v>
      </c>
      <c r="E20" s="145">
        <f t="shared" si="0"/>
        <v>120</v>
      </c>
      <c r="F20" s="16">
        <f t="shared" si="1"/>
        <v>0</v>
      </c>
      <c r="G20" s="95">
        <f t="shared" si="4"/>
        <v>0</v>
      </c>
      <c r="H20" s="15"/>
      <c r="I20" s="12"/>
      <c r="J20" s="13"/>
      <c r="K20" s="15"/>
      <c r="L20" s="12"/>
      <c r="M20" s="12"/>
      <c r="N20" s="12"/>
      <c r="O20" s="12"/>
      <c r="P20" s="13"/>
      <c r="Q20" s="105">
        <f t="shared" si="5"/>
        <v>120</v>
      </c>
      <c r="R20" s="14">
        <f t="shared" si="2"/>
        <v>60</v>
      </c>
      <c r="S20" s="15">
        <v>30</v>
      </c>
      <c r="T20" s="12"/>
      <c r="U20" s="13">
        <v>30</v>
      </c>
      <c r="V20" s="15">
        <v>60</v>
      </c>
      <c r="W20" s="12"/>
      <c r="X20" s="12"/>
      <c r="Y20" s="12"/>
      <c r="Z20" s="12" t="s">
        <v>97</v>
      </c>
      <c r="AA20" s="16"/>
    </row>
    <row r="21" spans="1:27" ht="20.25">
      <c r="A21" s="88" t="s">
        <v>35</v>
      </c>
      <c r="B21" s="98" t="s">
        <v>157</v>
      </c>
      <c r="C21" s="133">
        <v>90</v>
      </c>
      <c r="D21" s="148">
        <f t="shared" si="3"/>
        <v>3</v>
      </c>
      <c r="E21" s="145">
        <f t="shared" si="0"/>
        <v>90</v>
      </c>
      <c r="F21" s="16">
        <f t="shared" si="1"/>
        <v>90</v>
      </c>
      <c r="G21" s="95">
        <f t="shared" si="4"/>
        <v>46</v>
      </c>
      <c r="H21" s="15">
        <v>30</v>
      </c>
      <c r="I21" s="12"/>
      <c r="J21" s="13">
        <v>16</v>
      </c>
      <c r="K21" s="15">
        <v>44</v>
      </c>
      <c r="L21" s="12"/>
      <c r="M21" s="12"/>
      <c r="N21" s="12"/>
      <c r="O21" s="12" t="s">
        <v>97</v>
      </c>
      <c r="P21" s="13"/>
      <c r="Q21" s="105">
        <f t="shared" si="5"/>
        <v>0</v>
      </c>
      <c r="R21" s="14">
        <f t="shared" si="2"/>
        <v>0</v>
      </c>
      <c r="S21" s="15"/>
      <c r="T21" s="12"/>
      <c r="U21" s="13"/>
      <c r="V21" s="15"/>
      <c r="W21" s="12"/>
      <c r="X21" s="12"/>
      <c r="Y21" s="12"/>
      <c r="Z21" s="12"/>
      <c r="AA21" s="16"/>
    </row>
    <row r="22" spans="1:27" ht="40.5">
      <c r="A22" s="88" t="s">
        <v>36</v>
      </c>
      <c r="B22" s="98" t="s">
        <v>155</v>
      </c>
      <c r="C22" s="133">
        <v>120</v>
      </c>
      <c r="D22" s="148">
        <f t="shared" si="3"/>
        <v>4</v>
      </c>
      <c r="E22" s="145">
        <f t="shared" si="0"/>
        <v>120</v>
      </c>
      <c r="F22" s="16">
        <f t="shared" si="1"/>
        <v>0</v>
      </c>
      <c r="G22" s="95">
        <f t="shared" si="4"/>
        <v>0</v>
      </c>
      <c r="H22" s="15"/>
      <c r="I22" s="12"/>
      <c r="J22" s="13"/>
      <c r="K22" s="15"/>
      <c r="L22" s="12"/>
      <c r="M22" s="12"/>
      <c r="N22" s="12"/>
      <c r="O22" s="12"/>
      <c r="P22" s="13"/>
      <c r="Q22" s="105">
        <f t="shared" si="5"/>
        <v>120</v>
      </c>
      <c r="R22" s="14">
        <f t="shared" si="2"/>
        <v>60</v>
      </c>
      <c r="S22" s="15">
        <v>30</v>
      </c>
      <c r="T22" s="12"/>
      <c r="U22" s="13">
        <v>30</v>
      </c>
      <c r="V22" s="15">
        <v>60</v>
      </c>
      <c r="W22" s="12"/>
      <c r="X22" s="12"/>
      <c r="Y22" s="12"/>
      <c r="Z22" s="12" t="s">
        <v>97</v>
      </c>
      <c r="AA22" s="16"/>
    </row>
    <row r="23" spans="1:27" ht="21" thickBot="1">
      <c r="A23" s="88" t="s">
        <v>37</v>
      </c>
      <c r="B23" s="98" t="s">
        <v>156</v>
      </c>
      <c r="C23" s="133">
        <v>120</v>
      </c>
      <c r="D23" s="148">
        <f t="shared" si="3"/>
        <v>4</v>
      </c>
      <c r="E23" s="145">
        <f t="shared" si="0"/>
        <v>120</v>
      </c>
      <c r="F23" s="16">
        <f t="shared" si="1"/>
        <v>0</v>
      </c>
      <c r="G23" s="95">
        <f t="shared" si="4"/>
        <v>0</v>
      </c>
      <c r="H23" s="15"/>
      <c r="I23" s="12"/>
      <c r="J23" s="13"/>
      <c r="K23" s="15"/>
      <c r="L23" s="12"/>
      <c r="M23" s="12"/>
      <c r="N23" s="12"/>
      <c r="O23" s="12"/>
      <c r="P23" s="13"/>
      <c r="Q23" s="105">
        <f t="shared" si="5"/>
        <v>120</v>
      </c>
      <c r="R23" s="14">
        <f t="shared" si="2"/>
        <v>60</v>
      </c>
      <c r="S23" s="15">
        <v>30</v>
      </c>
      <c r="T23" s="12"/>
      <c r="U23" s="13">
        <v>30</v>
      </c>
      <c r="V23" s="15">
        <v>60</v>
      </c>
      <c r="W23" s="12"/>
      <c r="X23" s="12"/>
      <c r="Y23" s="12"/>
      <c r="Z23" s="12"/>
      <c r="AA23" s="16" t="s">
        <v>58</v>
      </c>
    </row>
    <row r="24" spans="1:27" ht="41.25" thickBot="1">
      <c r="A24" s="182" t="s">
        <v>38</v>
      </c>
      <c r="B24" s="183" t="s">
        <v>253</v>
      </c>
      <c r="C24" s="184">
        <v>150</v>
      </c>
      <c r="D24" s="185">
        <f t="shared" si="3"/>
        <v>5</v>
      </c>
      <c r="E24" s="186">
        <f t="shared" si="0"/>
        <v>150</v>
      </c>
      <c r="F24" s="187">
        <f t="shared" si="1"/>
        <v>150</v>
      </c>
      <c r="G24" s="188">
        <f t="shared" si="4"/>
        <v>62</v>
      </c>
      <c r="H24" s="189">
        <v>32</v>
      </c>
      <c r="I24" s="190"/>
      <c r="J24" s="191">
        <v>30</v>
      </c>
      <c r="K24" s="189">
        <v>88</v>
      </c>
      <c r="L24" s="190"/>
      <c r="M24" s="190"/>
      <c r="N24" s="190"/>
      <c r="O24" s="190"/>
      <c r="P24" s="191" t="s">
        <v>58</v>
      </c>
      <c r="Q24" s="192">
        <f t="shared" si="5"/>
        <v>0</v>
      </c>
      <c r="R24" s="193">
        <f t="shared" si="2"/>
        <v>0</v>
      </c>
      <c r="S24" s="189"/>
      <c r="T24" s="190"/>
      <c r="U24" s="191"/>
      <c r="V24" s="189"/>
      <c r="W24" s="190"/>
      <c r="X24" s="190"/>
      <c r="Y24" s="190"/>
      <c r="Z24" s="190"/>
      <c r="AA24" s="187"/>
    </row>
    <row r="25" spans="1:27" ht="20.25">
      <c r="A25" s="82" t="s">
        <v>39</v>
      </c>
      <c r="B25" s="129" t="s">
        <v>100</v>
      </c>
      <c r="C25" s="132">
        <v>270</v>
      </c>
      <c r="D25" s="147">
        <f t="shared" si="3"/>
        <v>9</v>
      </c>
      <c r="E25" s="144">
        <f t="shared" si="0"/>
        <v>270</v>
      </c>
      <c r="F25" s="10">
        <f t="shared" si="1"/>
        <v>270</v>
      </c>
      <c r="G25" s="120">
        <f t="shared" si="4"/>
        <v>180</v>
      </c>
      <c r="H25" s="9"/>
      <c r="I25" s="6"/>
      <c r="J25" s="7">
        <f>6*30</f>
        <v>180</v>
      </c>
      <c r="K25" s="9">
        <f>6*15</f>
        <v>90</v>
      </c>
      <c r="L25" s="6"/>
      <c r="M25" s="6"/>
      <c r="N25" s="6"/>
      <c r="O25" s="6"/>
      <c r="P25" s="7" t="s">
        <v>58</v>
      </c>
      <c r="Q25" s="104">
        <f t="shared" si="5"/>
        <v>0</v>
      </c>
      <c r="R25" s="8">
        <f t="shared" si="2"/>
        <v>0</v>
      </c>
      <c r="S25" s="9"/>
      <c r="T25" s="124"/>
      <c r="U25" s="125"/>
      <c r="V25" s="130"/>
      <c r="W25" s="6"/>
      <c r="X25" s="6"/>
      <c r="Y25" s="6"/>
      <c r="Z25" s="6"/>
      <c r="AA25" s="131"/>
    </row>
    <row r="26" spans="1:27" ht="20.25">
      <c r="A26" s="166" t="s">
        <v>40</v>
      </c>
      <c r="B26" s="167" t="s">
        <v>101</v>
      </c>
      <c r="C26" s="168">
        <v>180</v>
      </c>
      <c r="D26" s="148">
        <f t="shared" si="3"/>
        <v>6</v>
      </c>
      <c r="E26" s="145">
        <f t="shared" si="0"/>
        <v>180</v>
      </c>
      <c r="F26" s="16">
        <f t="shared" si="1"/>
        <v>0</v>
      </c>
      <c r="G26" s="139">
        <f t="shared" si="4"/>
        <v>0</v>
      </c>
      <c r="H26" s="169"/>
      <c r="I26" s="170"/>
      <c r="J26" s="171"/>
      <c r="K26" s="169"/>
      <c r="L26" s="170"/>
      <c r="M26" s="170"/>
      <c r="N26" s="170"/>
      <c r="O26" s="170"/>
      <c r="P26" s="171"/>
      <c r="Q26" s="105">
        <f t="shared" si="5"/>
        <v>180</v>
      </c>
      <c r="R26" s="14">
        <f t="shared" si="2"/>
        <v>120</v>
      </c>
      <c r="S26" s="169"/>
      <c r="T26" s="172"/>
      <c r="U26" s="173">
        <f>4*30</f>
        <v>120</v>
      </c>
      <c r="V26" s="174">
        <f>4*15</f>
        <v>60</v>
      </c>
      <c r="W26" s="170"/>
      <c r="X26" s="170"/>
      <c r="Y26" s="170"/>
      <c r="Z26" s="170"/>
      <c r="AA26" s="175" t="s">
        <v>58</v>
      </c>
    </row>
    <row r="27" spans="1:27" ht="21" thickBot="1">
      <c r="A27" s="88" t="s">
        <v>41</v>
      </c>
      <c r="B27" s="123" t="s">
        <v>160</v>
      </c>
      <c r="C27" s="133">
        <v>90</v>
      </c>
      <c r="D27" s="149">
        <f t="shared" si="3"/>
        <v>3</v>
      </c>
      <c r="E27" s="145">
        <f t="shared" si="0"/>
        <v>90</v>
      </c>
      <c r="F27" s="16">
        <f t="shared" si="1"/>
        <v>0</v>
      </c>
      <c r="G27" s="139">
        <f t="shared" si="4"/>
        <v>0</v>
      </c>
      <c r="H27" s="15"/>
      <c r="I27" s="12"/>
      <c r="J27" s="13"/>
      <c r="K27" s="15"/>
      <c r="L27" s="12"/>
      <c r="M27" s="12"/>
      <c r="N27" s="12"/>
      <c r="O27" s="12"/>
      <c r="P27" s="13"/>
      <c r="Q27" s="105">
        <f t="shared" si="5"/>
        <v>90</v>
      </c>
      <c r="R27" s="14">
        <f t="shared" si="2"/>
        <v>60</v>
      </c>
      <c r="S27" s="15"/>
      <c r="T27" s="107"/>
      <c r="U27" s="126">
        <f>2*30</f>
        <v>60</v>
      </c>
      <c r="V27" s="17">
        <f>2*15</f>
        <v>30</v>
      </c>
      <c r="W27" s="12"/>
      <c r="X27" s="12"/>
      <c r="Y27" s="12"/>
      <c r="Z27" s="12" t="s">
        <v>97</v>
      </c>
      <c r="AA27" s="86"/>
    </row>
    <row r="28" spans="1:27" ht="21" thickBot="1">
      <c r="A28" s="115"/>
      <c r="B28" s="116" t="s">
        <v>42</v>
      </c>
      <c r="C28" s="117">
        <f>SUM(C14:C27)</f>
        <v>1815</v>
      </c>
      <c r="D28" s="19">
        <f>SUM(D14:D27)</f>
        <v>61.5</v>
      </c>
      <c r="E28" s="117">
        <f>SUM(E14:E27)</f>
        <v>1845</v>
      </c>
      <c r="F28" s="117">
        <f>SUM(F14:F27)</f>
        <v>810</v>
      </c>
      <c r="G28" s="117">
        <f>SUM(G14:G24)</f>
        <v>252</v>
      </c>
      <c r="H28" s="117">
        <f>SUM(H14:H27)</f>
        <v>154</v>
      </c>
      <c r="I28" s="117">
        <f>SUM(I14:I27)</f>
        <v>0</v>
      </c>
      <c r="J28" s="117">
        <f>SUM(J14:J27)</f>
        <v>278</v>
      </c>
      <c r="K28" s="117">
        <f>SUM(K14:K27)</f>
        <v>378</v>
      </c>
      <c r="L28" s="117">
        <v>1</v>
      </c>
      <c r="M28" s="117">
        <f>SUM(M14:M27)</f>
        <v>0</v>
      </c>
      <c r="N28" s="117">
        <f>SUM(N14:N27)</f>
        <v>0</v>
      </c>
      <c r="O28" s="117">
        <v>3</v>
      </c>
      <c r="P28" s="117">
        <v>2</v>
      </c>
      <c r="Q28" s="23">
        <f>SUM(Q14:Q27)</f>
        <v>1035</v>
      </c>
      <c r="R28" s="23">
        <f>SUM(R14:R24)</f>
        <v>405</v>
      </c>
      <c r="S28" s="23">
        <f t="shared" ref="S28:Y28" si="6">SUM(S14:S27)</f>
        <v>210</v>
      </c>
      <c r="T28" s="23">
        <f t="shared" si="6"/>
        <v>0</v>
      </c>
      <c r="U28" s="23">
        <f t="shared" si="6"/>
        <v>375</v>
      </c>
      <c r="V28" s="23">
        <f t="shared" si="6"/>
        <v>450</v>
      </c>
      <c r="W28" s="23">
        <f t="shared" si="6"/>
        <v>0</v>
      </c>
      <c r="X28" s="23">
        <f t="shared" si="6"/>
        <v>0</v>
      </c>
      <c r="Y28" s="23">
        <f t="shared" si="6"/>
        <v>0</v>
      </c>
      <c r="Z28" s="23">
        <v>3</v>
      </c>
      <c r="AA28" s="23">
        <v>3</v>
      </c>
    </row>
    <row r="29" spans="1:27" ht="21" thickBot="1">
      <c r="A29" s="592"/>
      <c r="B29" s="24" t="s">
        <v>43</v>
      </c>
      <c r="C29" s="25"/>
      <c r="D29" s="26"/>
      <c r="E29" s="27"/>
      <c r="F29" s="28"/>
      <c r="G29" s="29">
        <f>G28/J10</f>
        <v>28</v>
      </c>
      <c r="H29" s="30"/>
      <c r="I29" s="31"/>
      <c r="J29" s="31"/>
      <c r="K29" s="31"/>
      <c r="L29" s="31"/>
      <c r="M29" s="31"/>
      <c r="N29" s="31"/>
      <c r="O29" s="32"/>
      <c r="P29" s="33"/>
      <c r="Q29" s="28"/>
      <c r="R29" s="34">
        <f>SUM(R14:R24)/U10</f>
        <v>27</v>
      </c>
      <c r="S29" s="35"/>
      <c r="T29" s="25"/>
      <c r="U29" s="25"/>
      <c r="V29" s="25"/>
      <c r="W29" s="25"/>
      <c r="X29" s="25"/>
      <c r="Y29" s="25"/>
      <c r="Z29" s="36"/>
      <c r="AA29" s="90"/>
    </row>
    <row r="30" spans="1:27" ht="21" thickBot="1">
      <c r="A30" s="593"/>
      <c r="B30" s="37" t="s">
        <v>44</v>
      </c>
      <c r="C30" s="27"/>
      <c r="D30" s="38"/>
      <c r="E30" s="27"/>
      <c r="F30" s="39"/>
      <c r="G30" s="40"/>
      <c r="H30" s="41"/>
      <c r="I30" s="27"/>
      <c r="J30" s="27"/>
      <c r="K30" s="27"/>
      <c r="L30" s="27"/>
      <c r="M30" s="27"/>
      <c r="N30" s="42"/>
      <c r="O30" s="23">
        <v>3</v>
      </c>
      <c r="P30" s="43"/>
      <c r="Q30" s="44"/>
      <c r="R30" s="45"/>
      <c r="S30" s="46"/>
      <c r="T30" s="46"/>
      <c r="U30" s="46"/>
      <c r="V30" s="46"/>
      <c r="W30" s="46"/>
      <c r="X30" s="46"/>
      <c r="Y30" s="42"/>
      <c r="Z30" s="23">
        <v>4</v>
      </c>
      <c r="AA30" s="91"/>
    </row>
    <row r="31" spans="1:27" ht="21" thickBot="1">
      <c r="A31" s="593"/>
      <c r="B31" s="37" t="s">
        <v>45</v>
      </c>
      <c r="C31" s="27"/>
      <c r="D31" s="38"/>
      <c r="E31" s="27"/>
      <c r="F31" s="39"/>
      <c r="G31" s="42"/>
      <c r="H31" s="41"/>
      <c r="I31" s="27"/>
      <c r="J31" s="27"/>
      <c r="K31" s="27"/>
      <c r="L31" s="47"/>
      <c r="M31" s="27"/>
      <c r="N31" s="46"/>
      <c r="O31" s="40"/>
      <c r="P31" s="23">
        <v>2</v>
      </c>
      <c r="Q31" s="44"/>
      <c r="R31" s="46"/>
      <c r="S31" s="46"/>
      <c r="T31" s="46"/>
      <c r="U31" s="46"/>
      <c r="V31" s="46"/>
      <c r="W31" s="48"/>
      <c r="X31" s="46"/>
      <c r="Y31" s="46"/>
      <c r="Z31" s="40"/>
      <c r="AA31" s="23">
        <v>4</v>
      </c>
    </row>
    <row r="32" spans="1:27" ht="21" thickBot="1">
      <c r="A32" s="593"/>
      <c r="B32" s="49" t="s">
        <v>46</v>
      </c>
      <c r="C32" s="47"/>
      <c r="D32" s="50"/>
      <c r="E32" s="47"/>
      <c r="F32" s="51"/>
      <c r="G32" s="50"/>
      <c r="H32" s="52"/>
      <c r="I32" s="53"/>
      <c r="J32" s="53"/>
      <c r="K32" s="54"/>
      <c r="L32" s="23">
        <v>1</v>
      </c>
      <c r="M32" s="55"/>
      <c r="N32" s="56"/>
      <c r="O32" s="56"/>
      <c r="P32" s="57"/>
      <c r="Q32" s="58"/>
      <c r="R32" s="48"/>
      <c r="S32" s="48"/>
      <c r="T32" s="48"/>
      <c r="U32" s="48"/>
      <c r="V32" s="59"/>
      <c r="W32" s="23">
        <v>0</v>
      </c>
      <c r="X32" s="51"/>
      <c r="Y32" s="47"/>
      <c r="Z32" s="48"/>
      <c r="AA32" s="92"/>
    </row>
    <row r="33" spans="1:27" ht="21" thickBot="1">
      <c r="A33" s="594"/>
      <c r="B33" s="87" t="s">
        <v>47</v>
      </c>
      <c r="C33" s="60">
        <f>SUM(C29:C32)</f>
        <v>0</v>
      </c>
      <c r="D33" s="60">
        <f t="shared" ref="D33:AA33" si="7">SUM(D29:D32)</f>
        <v>0</v>
      </c>
      <c r="E33" s="60">
        <f t="shared" si="7"/>
        <v>0</v>
      </c>
      <c r="F33" s="61">
        <f t="shared" si="7"/>
        <v>0</v>
      </c>
      <c r="G33" s="136">
        <f>SUM(G29:G32)</f>
        <v>28</v>
      </c>
      <c r="H33" s="22">
        <f t="shared" si="7"/>
        <v>0</v>
      </c>
      <c r="I33" s="20">
        <f t="shared" si="7"/>
        <v>0</v>
      </c>
      <c r="J33" s="20">
        <f t="shared" si="7"/>
        <v>0</v>
      </c>
      <c r="K33" s="21">
        <f t="shared" si="7"/>
        <v>0</v>
      </c>
      <c r="L33" s="23">
        <f t="shared" si="7"/>
        <v>1</v>
      </c>
      <c r="M33" s="22">
        <f t="shared" si="7"/>
        <v>0</v>
      </c>
      <c r="N33" s="20">
        <f t="shared" si="7"/>
        <v>0</v>
      </c>
      <c r="O33" s="20">
        <f>SUM(O29:O32)</f>
        <v>3</v>
      </c>
      <c r="P33" s="20">
        <f t="shared" si="7"/>
        <v>2</v>
      </c>
      <c r="Q33" s="61">
        <f t="shared" si="7"/>
        <v>0</v>
      </c>
      <c r="R33" s="136">
        <f t="shared" si="7"/>
        <v>27</v>
      </c>
      <c r="S33" s="118">
        <f t="shared" si="7"/>
        <v>0</v>
      </c>
      <c r="T33" s="60">
        <f t="shared" si="7"/>
        <v>0</v>
      </c>
      <c r="U33" s="60">
        <f t="shared" si="7"/>
        <v>0</v>
      </c>
      <c r="V33" s="60">
        <f t="shared" si="7"/>
        <v>0</v>
      </c>
      <c r="W33" s="60">
        <f t="shared" si="7"/>
        <v>0</v>
      </c>
      <c r="X33" s="60">
        <f t="shared" si="7"/>
        <v>0</v>
      </c>
      <c r="Y33" s="60">
        <f t="shared" si="7"/>
        <v>0</v>
      </c>
      <c r="Z33" s="60">
        <f t="shared" si="7"/>
        <v>4</v>
      </c>
      <c r="AA33" s="93">
        <f t="shared" si="7"/>
        <v>4</v>
      </c>
    </row>
    <row r="34" spans="1:27" ht="20.25">
      <c r="A34" s="62"/>
      <c r="B34" s="62"/>
      <c r="C34" s="63"/>
      <c r="D34" s="62"/>
      <c r="E34" s="63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</row>
    <row r="35" spans="1:27" ht="20.25">
      <c r="A35" s="62"/>
      <c r="B35" s="62"/>
      <c r="C35" s="63"/>
      <c r="D35" s="62"/>
      <c r="E35" s="63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</row>
    <row r="36" spans="1:27" ht="20.25">
      <c r="A36" s="62"/>
      <c r="B36" s="62"/>
      <c r="C36" s="63"/>
      <c r="D36" s="62"/>
      <c r="E36" s="63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</row>
    <row r="37" spans="1:27" ht="26.25">
      <c r="A37" s="1"/>
      <c r="B37" s="64" t="s">
        <v>85</v>
      </c>
      <c r="C37" s="64"/>
      <c r="D37" s="64"/>
      <c r="E37" s="64"/>
      <c r="F37" s="64"/>
      <c r="G37" s="64"/>
      <c r="H37" s="64"/>
      <c r="I37" s="64"/>
      <c r="J37" s="64"/>
      <c r="K37" s="64" t="s">
        <v>55</v>
      </c>
      <c r="L37" s="64"/>
      <c r="M37" s="64"/>
      <c r="N37" s="64"/>
      <c r="O37" s="64"/>
      <c r="P37" s="64"/>
      <c r="Q37" s="64"/>
      <c r="R37" s="65"/>
      <c r="S37" s="65"/>
      <c r="T37" s="66" t="s">
        <v>90</v>
      </c>
      <c r="U37" s="67"/>
      <c r="V37" s="67"/>
      <c r="W37" s="67" t="s">
        <v>219</v>
      </c>
      <c r="X37" s="67"/>
      <c r="Y37" s="68"/>
      <c r="Z37" s="68"/>
      <c r="AA37" s="68"/>
    </row>
    <row r="38" spans="1:27" ht="26.25">
      <c r="A38" s="69"/>
      <c r="B38" s="595"/>
      <c r="C38" s="595"/>
      <c r="D38" s="595"/>
      <c r="E38" s="595"/>
      <c r="F38" s="595"/>
      <c r="G38" s="595"/>
      <c r="H38" s="595"/>
      <c r="I38" s="595"/>
      <c r="J38" s="595"/>
      <c r="K38" s="69"/>
      <c r="L38" s="69"/>
      <c r="M38" s="69"/>
      <c r="N38" s="69"/>
      <c r="O38" s="69"/>
      <c r="P38" s="69"/>
      <c r="Q38" s="69"/>
      <c r="R38" s="69" t="s">
        <v>48</v>
      </c>
      <c r="S38" s="71"/>
      <c r="T38" s="72" t="s">
        <v>49</v>
      </c>
      <c r="U38" s="73" t="s">
        <v>89</v>
      </c>
      <c r="V38" s="73"/>
      <c r="W38" s="73"/>
      <c r="X38" s="72"/>
      <c r="Y38" s="72"/>
      <c r="Z38" s="74"/>
      <c r="AA38" s="74"/>
    </row>
    <row r="39" spans="1:27" ht="26.25">
      <c r="A39" s="69"/>
      <c r="B39" s="331"/>
      <c r="C39" s="331"/>
      <c r="D39" s="331"/>
      <c r="E39" s="331"/>
      <c r="F39" s="331"/>
      <c r="G39" s="331"/>
      <c r="H39" s="331"/>
      <c r="I39" s="331"/>
      <c r="J39" s="331"/>
      <c r="K39" s="69"/>
      <c r="L39" s="69"/>
      <c r="M39" s="69"/>
      <c r="N39" s="69"/>
      <c r="O39" s="69"/>
      <c r="P39" s="69"/>
      <c r="Q39" s="69"/>
      <c r="R39" s="69"/>
      <c r="S39" s="71"/>
      <c r="T39" s="72"/>
      <c r="U39" s="73"/>
      <c r="V39" s="73"/>
      <c r="W39" s="73"/>
      <c r="X39" s="72"/>
      <c r="Y39" s="72"/>
      <c r="Z39" s="74"/>
      <c r="AA39" s="74"/>
    </row>
    <row r="40" spans="1:27" ht="26.25">
      <c r="A40" s="69"/>
      <c r="B40" s="331"/>
      <c r="C40" s="331"/>
      <c r="D40" s="331"/>
      <c r="E40" s="331"/>
      <c r="F40" s="331"/>
      <c r="G40" s="331"/>
      <c r="H40" s="331"/>
      <c r="I40" s="331"/>
      <c r="J40" s="331"/>
      <c r="K40" s="64"/>
      <c r="L40" s="64"/>
      <c r="M40" s="64"/>
      <c r="N40" s="64"/>
      <c r="O40" s="64"/>
      <c r="P40" s="64"/>
      <c r="Q40" s="64"/>
      <c r="R40" s="64"/>
      <c r="S40" s="64"/>
      <c r="T40" s="66"/>
      <c r="U40" s="66"/>
      <c r="V40" s="66"/>
      <c r="W40" s="66"/>
      <c r="X40" s="75"/>
      <c r="Y40" s="75"/>
      <c r="Z40" s="76"/>
      <c r="AA40" s="76"/>
    </row>
    <row r="41" spans="1:27" ht="26.25">
      <c r="A41" s="69"/>
      <c r="B41" s="331"/>
      <c r="C41" s="331"/>
      <c r="D41" s="331"/>
      <c r="E41" s="331"/>
      <c r="F41" s="331"/>
      <c r="G41" s="331"/>
      <c r="H41" s="331"/>
      <c r="I41" s="331"/>
      <c r="J41" s="331"/>
      <c r="K41" s="64" t="s">
        <v>50</v>
      </c>
      <c r="L41" s="64"/>
      <c r="M41" s="64"/>
      <c r="N41" s="64"/>
      <c r="O41" s="64"/>
      <c r="P41" s="64"/>
      <c r="Q41" s="64"/>
      <c r="R41" s="65"/>
      <c r="S41" s="65"/>
      <c r="T41" s="66"/>
      <c r="U41" s="67"/>
      <c r="V41" s="67"/>
      <c r="W41" s="67" t="s">
        <v>145</v>
      </c>
      <c r="X41" s="67"/>
      <c r="Y41" s="68"/>
      <c r="Z41" s="76"/>
      <c r="AA41" s="76"/>
    </row>
    <row r="42" spans="1:27" ht="26.25">
      <c r="A42" s="69"/>
      <c r="B42" s="331"/>
      <c r="C42" s="331"/>
      <c r="D42" s="331"/>
      <c r="E42" s="331"/>
      <c r="F42" s="331"/>
      <c r="G42" s="331"/>
      <c r="H42" s="331"/>
      <c r="I42" s="331"/>
      <c r="J42" s="331"/>
      <c r="K42" s="69"/>
      <c r="L42" s="69"/>
      <c r="M42" s="69"/>
      <c r="N42" s="69"/>
      <c r="O42" s="69"/>
      <c r="P42" s="69"/>
      <c r="Q42" s="69"/>
      <c r="R42" s="69" t="s">
        <v>48</v>
      </c>
      <c r="S42" s="71"/>
      <c r="T42" s="72" t="s">
        <v>51</v>
      </c>
      <c r="U42" s="73" t="s">
        <v>89</v>
      </c>
      <c r="V42" s="73"/>
      <c r="W42" s="73"/>
      <c r="X42" s="72"/>
      <c r="Y42" s="72"/>
      <c r="Z42" s="76"/>
      <c r="AA42" s="76"/>
    </row>
  </sheetData>
  <mergeCells count="42">
    <mergeCell ref="A29:A33"/>
    <mergeCell ref="B38:J38"/>
    <mergeCell ref="G12:G13"/>
    <mergeCell ref="H12:J12"/>
    <mergeCell ref="O12:O13"/>
    <mergeCell ref="M11:M13"/>
    <mergeCell ref="N11:N13"/>
    <mergeCell ref="O11:P11"/>
    <mergeCell ref="X11:X13"/>
    <mergeCell ref="Y11:Y13"/>
    <mergeCell ref="Z11:AA11"/>
    <mergeCell ref="Z12:Z13"/>
    <mergeCell ref="AA12:AA13"/>
    <mergeCell ref="Q11:Q13"/>
    <mergeCell ref="W11:W13"/>
    <mergeCell ref="P12:P13"/>
    <mergeCell ref="R12:R13"/>
    <mergeCell ref="S12:U12"/>
    <mergeCell ref="R11:U11"/>
    <mergeCell ref="V11:V13"/>
    <mergeCell ref="W7:AA7"/>
    <mergeCell ref="A8:AA8"/>
    <mergeCell ref="A9:AA9"/>
    <mergeCell ref="A10:A13"/>
    <mergeCell ref="B10:B13"/>
    <mergeCell ref="C10:C13"/>
    <mergeCell ref="D10:D13"/>
    <mergeCell ref="E10:E13"/>
    <mergeCell ref="F10:I10"/>
    <mergeCell ref="K10:P10"/>
    <mergeCell ref="Q10:T10"/>
    <mergeCell ref="V10:AA10"/>
    <mergeCell ref="F11:F13"/>
    <mergeCell ref="G11:J11"/>
    <mergeCell ref="K11:K13"/>
    <mergeCell ref="L11:L13"/>
    <mergeCell ref="C6:AA6"/>
    <mergeCell ref="C1:AA1"/>
    <mergeCell ref="C2:AA2"/>
    <mergeCell ref="C3:AA3"/>
    <mergeCell ref="C4:AA4"/>
    <mergeCell ref="C5:AA5"/>
  </mergeCells>
  <printOptions horizontalCentered="1"/>
  <pageMargins left="0.59055118110236227" right="0.39370078740157483" top="0.59055118110236227" bottom="0.39370078740157483" header="0.31496062992125984" footer="0.31496062992125984"/>
  <pageSetup paperSize="9" scale="42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A42"/>
  <sheetViews>
    <sheetView topLeftCell="A8" zoomScale="55" zoomScaleNormal="55" workbookViewId="0">
      <selection activeCell="O35" sqref="O35"/>
    </sheetView>
  </sheetViews>
  <sheetFormatPr defaultRowHeight="15"/>
  <cols>
    <col min="2" max="2" width="77.140625" customWidth="1"/>
  </cols>
  <sheetData>
    <row r="1" spans="1:27" ht="26.25">
      <c r="A1" s="1" t="s">
        <v>0</v>
      </c>
      <c r="B1" s="1"/>
      <c r="C1" s="559" t="s">
        <v>1</v>
      </c>
      <c r="D1" s="559"/>
      <c r="E1" s="559"/>
      <c r="F1" s="559"/>
      <c r="G1" s="559"/>
      <c r="H1" s="559"/>
      <c r="I1" s="559"/>
      <c r="J1" s="559"/>
      <c r="K1" s="559"/>
      <c r="L1" s="559"/>
      <c r="M1" s="559"/>
      <c r="N1" s="559"/>
      <c r="O1" s="559"/>
      <c r="P1" s="559"/>
      <c r="Q1" s="559"/>
      <c r="R1" s="559"/>
      <c r="S1" s="559"/>
      <c r="T1" s="559"/>
      <c r="U1" s="559"/>
      <c r="V1" s="559"/>
      <c r="W1" s="559"/>
      <c r="X1" s="559"/>
      <c r="Y1" s="559"/>
      <c r="Z1" s="559"/>
      <c r="AA1" s="559"/>
    </row>
    <row r="2" spans="1:27" ht="26.25">
      <c r="A2" s="1" t="s">
        <v>2</v>
      </c>
      <c r="B2" s="1"/>
      <c r="C2" s="559"/>
      <c r="D2" s="559"/>
      <c r="E2" s="559"/>
      <c r="F2" s="559"/>
      <c r="G2" s="559"/>
      <c r="H2" s="559"/>
      <c r="I2" s="559"/>
      <c r="J2" s="559"/>
      <c r="K2" s="559"/>
      <c r="L2" s="559"/>
      <c r="M2" s="559"/>
      <c r="N2" s="559"/>
      <c r="O2" s="559"/>
      <c r="P2" s="559"/>
      <c r="Q2" s="559"/>
      <c r="R2" s="559"/>
      <c r="S2" s="559"/>
      <c r="T2" s="559"/>
      <c r="U2" s="559"/>
      <c r="V2" s="559"/>
      <c r="W2" s="559"/>
      <c r="X2" s="559"/>
      <c r="Y2" s="559"/>
      <c r="Z2" s="559"/>
      <c r="AA2" s="559"/>
    </row>
    <row r="3" spans="1:27" ht="26.25">
      <c r="A3" s="1"/>
      <c r="B3" s="1"/>
      <c r="C3" s="560" t="s">
        <v>3</v>
      </c>
      <c r="D3" s="560"/>
      <c r="E3" s="560"/>
      <c r="F3" s="560"/>
      <c r="G3" s="560"/>
      <c r="H3" s="560"/>
      <c r="I3" s="560"/>
      <c r="J3" s="560"/>
      <c r="K3" s="560"/>
      <c r="L3" s="560"/>
      <c r="M3" s="560"/>
      <c r="N3" s="560"/>
      <c r="O3" s="560"/>
      <c r="P3" s="560"/>
      <c r="Q3" s="560"/>
      <c r="R3" s="560"/>
      <c r="S3" s="560"/>
      <c r="T3" s="560"/>
      <c r="U3" s="560"/>
      <c r="V3" s="560"/>
      <c r="W3" s="560"/>
      <c r="X3" s="560"/>
      <c r="Y3" s="560"/>
      <c r="Z3" s="560"/>
      <c r="AA3" s="560"/>
    </row>
    <row r="4" spans="1:27" ht="26.25">
      <c r="A4" s="1" t="s">
        <v>4</v>
      </c>
      <c r="B4" s="1"/>
      <c r="C4" s="559" t="s">
        <v>84</v>
      </c>
      <c r="D4" s="559"/>
      <c r="E4" s="559"/>
      <c r="F4" s="559"/>
      <c r="G4" s="559"/>
      <c r="H4" s="559"/>
      <c r="I4" s="559"/>
      <c r="J4" s="559"/>
      <c r="K4" s="559"/>
      <c r="L4" s="559"/>
      <c r="M4" s="559"/>
      <c r="N4" s="559"/>
      <c r="O4" s="559"/>
      <c r="P4" s="559"/>
      <c r="Q4" s="559"/>
      <c r="R4" s="559"/>
      <c r="S4" s="559"/>
      <c r="T4" s="559"/>
      <c r="U4" s="559"/>
      <c r="V4" s="559"/>
      <c r="W4" s="559"/>
      <c r="X4" s="559"/>
      <c r="Y4" s="559"/>
      <c r="Z4" s="559"/>
      <c r="AA4" s="559"/>
    </row>
    <row r="5" spans="1:27" ht="26.25">
      <c r="A5" s="1" t="s">
        <v>5</v>
      </c>
      <c r="B5" s="1"/>
      <c r="C5" s="561" t="s">
        <v>143</v>
      </c>
      <c r="D5" s="561"/>
      <c r="E5" s="561"/>
      <c r="F5" s="561"/>
      <c r="G5" s="561"/>
      <c r="H5" s="561"/>
      <c r="I5" s="561"/>
      <c r="J5" s="561"/>
      <c r="K5" s="561"/>
      <c r="L5" s="561"/>
      <c r="M5" s="561"/>
      <c r="N5" s="561"/>
      <c r="O5" s="561"/>
      <c r="P5" s="561"/>
      <c r="Q5" s="561"/>
      <c r="R5" s="561"/>
      <c r="S5" s="561"/>
      <c r="T5" s="561"/>
      <c r="U5" s="561"/>
      <c r="V5" s="561"/>
      <c r="W5" s="561"/>
      <c r="X5" s="561"/>
      <c r="Y5" s="561"/>
      <c r="Z5" s="561"/>
      <c r="AA5" s="561"/>
    </row>
    <row r="6" spans="1:27" ht="26.25">
      <c r="A6" s="1" t="s">
        <v>179</v>
      </c>
      <c r="B6" s="1"/>
      <c r="C6" s="559" t="s">
        <v>6</v>
      </c>
      <c r="D6" s="559"/>
      <c r="E6" s="559"/>
      <c r="F6" s="559"/>
      <c r="G6" s="559"/>
      <c r="H6" s="559"/>
      <c r="I6" s="559"/>
      <c r="J6" s="559"/>
      <c r="K6" s="559"/>
      <c r="L6" s="559"/>
      <c r="M6" s="559"/>
      <c r="N6" s="559"/>
      <c r="O6" s="559"/>
      <c r="P6" s="559"/>
      <c r="Q6" s="559"/>
      <c r="R6" s="559"/>
      <c r="S6" s="559"/>
      <c r="T6" s="559"/>
      <c r="U6" s="559"/>
      <c r="V6" s="559"/>
      <c r="W6" s="559"/>
      <c r="X6" s="559"/>
      <c r="Y6" s="559"/>
      <c r="Z6" s="559"/>
      <c r="AA6" s="559"/>
    </row>
    <row r="7" spans="1:27" ht="27" thickBo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562"/>
      <c r="X7" s="562"/>
      <c r="Y7" s="562"/>
      <c r="Z7" s="562"/>
      <c r="AA7" s="562"/>
    </row>
    <row r="8" spans="1:27" ht="21" thickBot="1">
      <c r="A8" s="563" t="s">
        <v>243</v>
      </c>
      <c r="B8" s="564"/>
      <c r="C8" s="564"/>
      <c r="D8" s="564"/>
      <c r="E8" s="564"/>
      <c r="F8" s="564"/>
      <c r="G8" s="564"/>
      <c r="H8" s="564"/>
      <c r="I8" s="564"/>
      <c r="J8" s="564"/>
      <c r="K8" s="564"/>
      <c r="L8" s="564"/>
      <c r="M8" s="564"/>
      <c r="N8" s="564"/>
      <c r="O8" s="564"/>
      <c r="P8" s="564"/>
      <c r="Q8" s="564"/>
      <c r="R8" s="564"/>
      <c r="S8" s="564"/>
      <c r="T8" s="564"/>
      <c r="U8" s="564"/>
      <c r="V8" s="564"/>
      <c r="W8" s="564"/>
      <c r="X8" s="564"/>
      <c r="Y8" s="564"/>
      <c r="Z8" s="564"/>
      <c r="AA8" s="565"/>
    </row>
    <row r="9" spans="1:27" ht="21" thickBot="1">
      <c r="A9" s="563" t="s">
        <v>147</v>
      </c>
      <c r="B9" s="564"/>
      <c r="C9" s="564"/>
      <c r="D9" s="564"/>
      <c r="E9" s="564"/>
      <c r="F9" s="564"/>
      <c r="G9" s="564"/>
      <c r="H9" s="564"/>
      <c r="I9" s="564"/>
      <c r="J9" s="564"/>
      <c r="K9" s="564"/>
      <c r="L9" s="564"/>
      <c r="M9" s="564"/>
      <c r="N9" s="564"/>
      <c r="O9" s="564"/>
      <c r="P9" s="564"/>
      <c r="Q9" s="564"/>
      <c r="R9" s="564"/>
      <c r="S9" s="564"/>
      <c r="T9" s="564"/>
      <c r="U9" s="564"/>
      <c r="V9" s="564"/>
      <c r="W9" s="564"/>
      <c r="X9" s="564"/>
      <c r="Y9" s="564"/>
      <c r="Z9" s="564"/>
      <c r="AA9" s="565"/>
    </row>
    <row r="10" spans="1:27" ht="21" thickBot="1">
      <c r="A10" s="566" t="s">
        <v>7</v>
      </c>
      <c r="B10" s="569" t="s">
        <v>8</v>
      </c>
      <c r="C10" s="566" t="s">
        <v>9</v>
      </c>
      <c r="D10" s="572" t="s">
        <v>10</v>
      </c>
      <c r="E10" s="573" t="s">
        <v>11</v>
      </c>
      <c r="F10" s="574" t="s">
        <v>56</v>
      </c>
      <c r="G10" s="575"/>
      <c r="H10" s="575"/>
      <c r="I10" s="575"/>
      <c r="J10" s="89">
        <v>15</v>
      </c>
      <c r="K10" s="575" t="s">
        <v>12</v>
      </c>
      <c r="L10" s="575"/>
      <c r="M10" s="575"/>
      <c r="N10" s="575"/>
      <c r="O10" s="575"/>
      <c r="P10" s="576"/>
      <c r="Q10" s="574" t="s">
        <v>57</v>
      </c>
      <c r="R10" s="575"/>
      <c r="S10" s="575"/>
      <c r="T10" s="576"/>
      <c r="U10" s="89">
        <v>17</v>
      </c>
      <c r="V10" s="574" t="s">
        <v>12</v>
      </c>
      <c r="W10" s="575"/>
      <c r="X10" s="575"/>
      <c r="Y10" s="575"/>
      <c r="Z10" s="575"/>
      <c r="AA10" s="576"/>
    </row>
    <row r="11" spans="1:27" ht="21" thickBot="1">
      <c r="A11" s="567"/>
      <c r="B11" s="570"/>
      <c r="C11" s="567"/>
      <c r="D11" s="572"/>
      <c r="E11" s="573"/>
      <c r="F11" s="577" t="s">
        <v>13</v>
      </c>
      <c r="G11" s="578" t="s">
        <v>14</v>
      </c>
      <c r="H11" s="579"/>
      <c r="I11" s="579"/>
      <c r="J11" s="579"/>
      <c r="K11" s="580" t="s">
        <v>15</v>
      </c>
      <c r="L11" s="582" t="s">
        <v>16</v>
      </c>
      <c r="M11" s="582" t="s">
        <v>17</v>
      </c>
      <c r="N11" s="582" t="s">
        <v>18</v>
      </c>
      <c r="O11" s="588" t="s">
        <v>19</v>
      </c>
      <c r="P11" s="589"/>
      <c r="Q11" s="568" t="s">
        <v>13</v>
      </c>
      <c r="R11" s="578" t="s">
        <v>14</v>
      </c>
      <c r="S11" s="579"/>
      <c r="T11" s="579"/>
      <c r="U11" s="579"/>
      <c r="V11" s="580" t="s">
        <v>15</v>
      </c>
      <c r="W11" s="582" t="s">
        <v>16</v>
      </c>
      <c r="X11" s="582" t="s">
        <v>17</v>
      </c>
      <c r="Y11" s="582" t="s">
        <v>18</v>
      </c>
      <c r="Z11" s="588" t="s">
        <v>19</v>
      </c>
      <c r="AA11" s="589"/>
    </row>
    <row r="12" spans="1:27" ht="21" thickBot="1">
      <c r="A12" s="567"/>
      <c r="B12" s="570"/>
      <c r="C12" s="567"/>
      <c r="D12" s="572"/>
      <c r="E12" s="573"/>
      <c r="F12" s="577"/>
      <c r="G12" s="586" t="s">
        <v>13</v>
      </c>
      <c r="H12" s="587" t="s">
        <v>20</v>
      </c>
      <c r="I12" s="587"/>
      <c r="J12" s="587"/>
      <c r="K12" s="581"/>
      <c r="L12" s="583"/>
      <c r="M12" s="583"/>
      <c r="N12" s="583"/>
      <c r="O12" s="590" t="s">
        <v>21</v>
      </c>
      <c r="P12" s="584" t="s">
        <v>22</v>
      </c>
      <c r="Q12" s="572"/>
      <c r="R12" s="586" t="s">
        <v>13</v>
      </c>
      <c r="S12" s="587" t="s">
        <v>20</v>
      </c>
      <c r="T12" s="587"/>
      <c r="U12" s="587"/>
      <c r="V12" s="581"/>
      <c r="W12" s="583"/>
      <c r="X12" s="583"/>
      <c r="Y12" s="583"/>
      <c r="Z12" s="590" t="s">
        <v>23</v>
      </c>
      <c r="AA12" s="584" t="s">
        <v>24</v>
      </c>
    </row>
    <row r="13" spans="1:27" ht="225" customHeight="1" thickBot="1">
      <c r="A13" s="568"/>
      <c r="B13" s="571"/>
      <c r="C13" s="568"/>
      <c r="D13" s="572"/>
      <c r="E13" s="573"/>
      <c r="F13" s="577"/>
      <c r="G13" s="586"/>
      <c r="H13" s="2" t="s">
        <v>25</v>
      </c>
      <c r="I13" s="3" t="s">
        <v>26</v>
      </c>
      <c r="J13" s="4" t="s">
        <v>27</v>
      </c>
      <c r="K13" s="581"/>
      <c r="L13" s="583"/>
      <c r="M13" s="583"/>
      <c r="N13" s="583"/>
      <c r="O13" s="591"/>
      <c r="P13" s="585"/>
      <c r="Q13" s="572"/>
      <c r="R13" s="586"/>
      <c r="S13" s="2" t="s">
        <v>25</v>
      </c>
      <c r="T13" s="3" t="s">
        <v>26</v>
      </c>
      <c r="U13" s="4" t="s">
        <v>27</v>
      </c>
      <c r="V13" s="581"/>
      <c r="W13" s="583"/>
      <c r="X13" s="583"/>
      <c r="Y13" s="583"/>
      <c r="Z13" s="591"/>
      <c r="AA13" s="585"/>
    </row>
    <row r="14" spans="1:27" ht="20.25">
      <c r="A14" s="82" t="s">
        <v>28</v>
      </c>
      <c r="B14" s="97" t="s">
        <v>109</v>
      </c>
      <c r="C14" s="132">
        <v>45</v>
      </c>
      <c r="D14" s="147">
        <f>E14/30</f>
        <v>1.5</v>
      </c>
      <c r="E14" s="144">
        <f t="shared" ref="E14:E27" si="0">F14+Q14</f>
        <v>45</v>
      </c>
      <c r="F14" s="10">
        <f t="shared" ref="F14:F27" si="1">G14+K14+N14+M14</f>
        <v>45</v>
      </c>
      <c r="G14" s="94">
        <f>H14+I14+J14</f>
        <v>30</v>
      </c>
      <c r="H14" s="9">
        <v>6</v>
      </c>
      <c r="I14" s="6"/>
      <c r="J14" s="7">
        <v>24</v>
      </c>
      <c r="K14" s="9">
        <v>15</v>
      </c>
      <c r="L14" s="6"/>
      <c r="M14" s="6"/>
      <c r="N14" s="6"/>
      <c r="O14" s="6" t="s">
        <v>93</v>
      </c>
      <c r="P14" s="7"/>
      <c r="Q14" s="104">
        <f>V14+X14+Y14+R14</f>
        <v>0</v>
      </c>
      <c r="R14" s="8">
        <f t="shared" ref="R14:R27" si="2">S14+T14+U14</f>
        <v>0</v>
      </c>
      <c r="S14" s="9"/>
      <c r="T14" s="6"/>
      <c r="U14" s="7"/>
      <c r="V14" s="9"/>
      <c r="W14" s="6"/>
      <c r="X14" s="6"/>
      <c r="Y14" s="6"/>
      <c r="Z14" s="6"/>
      <c r="AA14" s="10"/>
    </row>
    <row r="15" spans="1:27" ht="20.25">
      <c r="A15" s="88" t="s">
        <v>29</v>
      </c>
      <c r="B15" s="98" t="s">
        <v>244</v>
      </c>
      <c r="C15" s="133">
        <v>120</v>
      </c>
      <c r="D15" s="148">
        <f t="shared" ref="D15:D27" si="3">E15/30</f>
        <v>4</v>
      </c>
      <c r="E15" s="145">
        <f t="shared" si="0"/>
        <v>120</v>
      </c>
      <c r="F15" s="16">
        <f t="shared" si="1"/>
        <v>120</v>
      </c>
      <c r="G15" s="95">
        <f t="shared" ref="G15:G27" si="4">H15+I15+J15</f>
        <v>60</v>
      </c>
      <c r="H15" s="15">
        <v>30</v>
      </c>
      <c r="I15" s="12"/>
      <c r="J15" s="13">
        <v>30</v>
      </c>
      <c r="K15" s="15">
        <v>60</v>
      </c>
      <c r="L15" s="12"/>
      <c r="M15" s="12"/>
      <c r="N15" s="12"/>
      <c r="O15" s="12" t="s">
        <v>93</v>
      </c>
      <c r="P15" s="13"/>
      <c r="Q15" s="105">
        <f t="shared" ref="Q15:Q27" si="5">V15+X15+Y15+R15</f>
        <v>0</v>
      </c>
      <c r="R15" s="14">
        <f t="shared" si="2"/>
        <v>0</v>
      </c>
      <c r="S15" s="15"/>
      <c r="T15" s="12"/>
      <c r="U15" s="13"/>
      <c r="V15" s="15"/>
      <c r="W15" s="12"/>
      <c r="X15" s="12"/>
      <c r="Y15" s="12"/>
      <c r="Z15" s="12"/>
      <c r="AA15" s="16"/>
    </row>
    <row r="16" spans="1:27" ht="20.25">
      <c r="A16" s="88" t="s">
        <v>30</v>
      </c>
      <c r="B16" s="98" t="s">
        <v>110</v>
      </c>
      <c r="C16" s="133">
        <v>180</v>
      </c>
      <c r="D16" s="148">
        <f t="shared" si="3"/>
        <v>6</v>
      </c>
      <c r="E16" s="145">
        <f t="shared" si="0"/>
        <v>180</v>
      </c>
      <c r="F16" s="16">
        <f t="shared" si="1"/>
        <v>120</v>
      </c>
      <c r="G16" s="95">
        <f t="shared" si="4"/>
        <v>60</v>
      </c>
      <c r="H16" s="15"/>
      <c r="I16" s="12"/>
      <c r="J16" s="13">
        <f>15*4</f>
        <v>60</v>
      </c>
      <c r="K16" s="15">
        <f>86-26</f>
        <v>60</v>
      </c>
      <c r="L16" s="12"/>
      <c r="M16" s="12"/>
      <c r="N16" s="12"/>
      <c r="O16" s="12"/>
      <c r="P16" s="13" t="s">
        <v>58</v>
      </c>
      <c r="Q16" s="105">
        <f t="shared" si="5"/>
        <v>60</v>
      </c>
      <c r="R16" s="14">
        <f t="shared" si="2"/>
        <v>34</v>
      </c>
      <c r="S16" s="15"/>
      <c r="T16" s="12"/>
      <c r="U16" s="13">
        <f>2*17</f>
        <v>34</v>
      </c>
      <c r="V16" s="15">
        <v>26</v>
      </c>
      <c r="W16" s="12"/>
      <c r="X16" s="12"/>
      <c r="Y16" s="12"/>
      <c r="Z16" s="12" t="s">
        <v>97</v>
      </c>
      <c r="AA16" s="16"/>
    </row>
    <row r="17" spans="1:27" ht="20.25">
      <c r="A17" s="88" t="s">
        <v>31</v>
      </c>
      <c r="B17" s="98" t="s">
        <v>245</v>
      </c>
      <c r="C17" s="133">
        <v>105</v>
      </c>
      <c r="D17" s="148">
        <f t="shared" si="3"/>
        <v>3.5</v>
      </c>
      <c r="E17" s="145">
        <f t="shared" si="0"/>
        <v>105</v>
      </c>
      <c r="F17" s="16">
        <f t="shared" si="1"/>
        <v>105</v>
      </c>
      <c r="G17" s="95">
        <f t="shared" si="4"/>
        <v>60</v>
      </c>
      <c r="H17" s="15">
        <v>30</v>
      </c>
      <c r="I17" s="12"/>
      <c r="J17" s="13">
        <v>30</v>
      </c>
      <c r="K17" s="15">
        <v>45</v>
      </c>
      <c r="L17" s="12"/>
      <c r="M17" s="12"/>
      <c r="N17" s="12"/>
      <c r="O17" s="12"/>
      <c r="P17" s="13" t="s">
        <v>58</v>
      </c>
      <c r="Q17" s="105">
        <f t="shared" si="5"/>
        <v>0</v>
      </c>
      <c r="R17" s="14">
        <f t="shared" si="2"/>
        <v>0</v>
      </c>
      <c r="S17" s="15"/>
      <c r="T17" s="12"/>
      <c r="U17" s="13"/>
      <c r="V17" s="15"/>
      <c r="W17" s="12"/>
      <c r="X17" s="12"/>
      <c r="Y17" s="12"/>
      <c r="Z17" s="12"/>
      <c r="AA17" s="16"/>
    </row>
    <row r="18" spans="1:27" ht="20.25">
      <c r="A18" s="88" t="s">
        <v>32</v>
      </c>
      <c r="B18" s="98" t="s">
        <v>246</v>
      </c>
      <c r="C18" s="133">
        <v>75</v>
      </c>
      <c r="D18" s="148">
        <f t="shared" si="3"/>
        <v>4</v>
      </c>
      <c r="E18" s="145">
        <f t="shared" si="0"/>
        <v>120</v>
      </c>
      <c r="F18" s="16">
        <f t="shared" si="1"/>
        <v>120</v>
      </c>
      <c r="G18" s="95">
        <f t="shared" si="4"/>
        <v>60</v>
      </c>
      <c r="H18" s="15">
        <v>30</v>
      </c>
      <c r="I18" s="12"/>
      <c r="J18" s="13">
        <v>30</v>
      </c>
      <c r="K18" s="15">
        <v>60</v>
      </c>
      <c r="L18" s="12"/>
      <c r="M18" s="12"/>
      <c r="N18" s="12"/>
      <c r="O18" s="12" t="s">
        <v>97</v>
      </c>
      <c r="P18" s="13"/>
      <c r="Q18" s="105">
        <f t="shared" si="5"/>
        <v>0</v>
      </c>
      <c r="R18" s="14">
        <f t="shared" si="2"/>
        <v>0</v>
      </c>
      <c r="S18" s="15"/>
      <c r="T18" s="12"/>
      <c r="U18" s="13"/>
      <c r="V18" s="15"/>
      <c r="W18" s="12"/>
      <c r="X18" s="12"/>
      <c r="Y18" s="12"/>
      <c r="Z18" s="12"/>
      <c r="AA18" s="16"/>
    </row>
    <row r="19" spans="1:27" ht="20.25">
      <c r="A19" s="88" t="s">
        <v>33</v>
      </c>
      <c r="B19" s="98" t="s">
        <v>247</v>
      </c>
      <c r="C19" s="133">
        <v>75</v>
      </c>
      <c r="D19" s="148">
        <f t="shared" si="3"/>
        <v>2.5</v>
      </c>
      <c r="E19" s="145">
        <f t="shared" si="0"/>
        <v>75</v>
      </c>
      <c r="F19" s="16">
        <f t="shared" si="1"/>
        <v>0</v>
      </c>
      <c r="G19" s="95">
        <f t="shared" si="4"/>
        <v>0</v>
      </c>
      <c r="H19" s="15"/>
      <c r="I19" s="12"/>
      <c r="J19" s="13"/>
      <c r="K19" s="15"/>
      <c r="L19" s="12"/>
      <c r="M19" s="12"/>
      <c r="N19" s="12"/>
      <c r="O19" s="12"/>
      <c r="P19" s="13"/>
      <c r="Q19" s="105">
        <f t="shared" si="5"/>
        <v>75</v>
      </c>
      <c r="R19" s="14">
        <f t="shared" si="2"/>
        <v>34</v>
      </c>
      <c r="S19" s="15">
        <v>18</v>
      </c>
      <c r="T19" s="12"/>
      <c r="U19" s="13">
        <v>16</v>
      </c>
      <c r="V19" s="15">
        <v>41</v>
      </c>
      <c r="W19" s="12"/>
      <c r="X19" s="12"/>
      <c r="Y19" s="12"/>
      <c r="Z19" s="12"/>
      <c r="AA19" s="16" t="s">
        <v>58</v>
      </c>
    </row>
    <row r="20" spans="1:27" ht="20.25">
      <c r="A20" s="88" t="s">
        <v>34</v>
      </c>
      <c r="B20" s="98" t="s">
        <v>248</v>
      </c>
      <c r="C20" s="133">
        <v>270</v>
      </c>
      <c r="D20" s="148">
        <f t="shared" si="3"/>
        <v>9</v>
      </c>
      <c r="E20" s="145">
        <f t="shared" si="0"/>
        <v>270</v>
      </c>
      <c r="F20" s="16">
        <f t="shared" si="1"/>
        <v>0</v>
      </c>
      <c r="G20" s="95">
        <f t="shared" si="4"/>
        <v>0</v>
      </c>
      <c r="H20" s="15"/>
      <c r="I20" s="12"/>
      <c r="J20" s="13"/>
      <c r="K20" s="15"/>
      <c r="L20" s="12"/>
      <c r="M20" s="12"/>
      <c r="N20" s="12"/>
      <c r="O20" s="12"/>
      <c r="P20" s="13"/>
      <c r="Q20" s="105">
        <f t="shared" si="5"/>
        <v>270</v>
      </c>
      <c r="R20" s="14">
        <f t="shared" si="2"/>
        <v>136</v>
      </c>
      <c r="S20" s="15">
        <v>74</v>
      </c>
      <c r="T20" s="12"/>
      <c r="U20" s="13">
        <v>62</v>
      </c>
      <c r="V20" s="15">
        <v>134</v>
      </c>
      <c r="W20" s="12" t="s">
        <v>115</v>
      </c>
      <c r="X20" s="12"/>
      <c r="Y20" s="12"/>
      <c r="Z20" s="12" t="s">
        <v>97</v>
      </c>
      <c r="AA20" s="16"/>
    </row>
    <row r="21" spans="1:27" ht="20.25">
      <c r="A21" s="88" t="s">
        <v>35</v>
      </c>
      <c r="B21" s="98" t="s">
        <v>150</v>
      </c>
      <c r="C21" s="133">
        <v>90</v>
      </c>
      <c r="D21" s="148">
        <f t="shared" si="3"/>
        <v>3</v>
      </c>
      <c r="E21" s="145">
        <f t="shared" si="0"/>
        <v>90</v>
      </c>
      <c r="F21" s="16">
        <f t="shared" si="1"/>
        <v>90</v>
      </c>
      <c r="G21" s="95">
        <f t="shared" si="4"/>
        <v>60</v>
      </c>
      <c r="H21" s="15">
        <v>30</v>
      </c>
      <c r="I21" s="12"/>
      <c r="J21" s="13">
        <v>30</v>
      </c>
      <c r="K21" s="15">
        <v>30</v>
      </c>
      <c r="L21" s="12"/>
      <c r="M21" s="12"/>
      <c r="N21" s="12"/>
      <c r="O21" s="12" t="s">
        <v>97</v>
      </c>
      <c r="P21" s="13"/>
      <c r="Q21" s="105">
        <f t="shared" si="5"/>
        <v>0</v>
      </c>
      <c r="R21" s="14">
        <f t="shared" si="2"/>
        <v>0</v>
      </c>
      <c r="S21" s="15"/>
      <c r="T21" s="12"/>
      <c r="U21" s="13"/>
      <c r="V21" s="15"/>
      <c r="W21" s="12"/>
      <c r="X21" s="12"/>
      <c r="Y21" s="12"/>
      <c r="Z21" s="12"/>
      <c r="AA21" s="16"/>
    </row>
    <row r="22" spans="1:27" ht="20.25">
      <c r="A22" s="88" t="s">
        <v>36</v>
      </c>
      <c r="B22" s="98" t="s">
        <v>249</v>
      </c>
      <c r="C22" s="133">
        <v>120</v>
      </c>
      <c r="D22" s="148">
        <f t="shared" si="3"/>
        <v>4</v>
      </c>
      <c r="E22" s="145">
        <f t="shared" si="0"/>
        <v>120</v>
      </c>
      <c r="F22" s="16">
        <f t="shared" si="1"/>
        <v>0</v>
      </c>
      <c r="G22" s="95">
        <f t="shared" si="4"/>
        <v>0</v>
      </c>
      <c r="H22" s="15"/>
      <c r="I22" s="12"/>
      <c r="J22" s="13"/>
      <c r="K22" s="15"/>
      <c r="L22" s="12"/>
      <c r="M22" s="12"/>
      <c r="N22" s="12"/>
      <c r="O22" s="12"/>
      <c r="P22" s="13"/>
      <c r="Q22" s="105">
        <f t="shared" si="5"/>
        <v>120</v>
      </c>
      <c r="R22" s="14">
        <f t="shared" si="2"/>
        <v>68</v>
      </c>
      <c r="S22" s="15">
        <v>34</v>
      </c>
      <c r="T22" s="12"/>
      <c r="U22" s="13">
        <v>34</v>
      </c>
      <c r="V22" s="15">
        <v>52</v>
      </c>
      <c r="W22" s="12"/>
      <c r="X22" s="12"/>
      <c r="Y22" s="12"/>
      <c r="Z22" s="12"/>
      <c r="AA22" s="16" t="s">
        <v>58</v>
      </c>
    </row>
    <row r="23" spans="1:27" ht="20.25">
      <c r="A23" s="88" t="s">
        <v>37</v>
      </c>
      <c r="B23" s="98" t="s">
        <v>250</v>
      </c>
      <c r="C23" s="133">
        <v>120</v>
      </c>
      <c r="D23" s="148">
        <f t="shared" si="3"/>
        <v>4</v>
      </c>
      <c r="E23" s="145">
        <f t="shared" si="0"/>
        <v>120</v>
      </c>
      <c r="F23" s="16">
        <f t="shared" si="1"/>
        <v>120</v>
      </c>
      <c r="G23" s="95">
        <f t="shared" si="4"/>
        <v>60</v>
      </c>
      <c r="H23" s="15">
        <v>30</v>
      </c>
      <c r="I23" s="12"/>
      <c r="J23" s="13">
        <v>30</v>
      </c>
      <c r="K23" s="15">
        <v>60</v>
      </c>
      <c r="L23" s="12"/>
      <c r="M23" s="12"/>
      <c r="N23" s="12"/>
      <c r="O23" s="12" t="s">
        <v>97</v>
      </c>
      <c r="P23" s="13"/>
      <c r="Q23" s="105">
        <f t="shared" si="5"/>
        <v>0</v>
      </c>
      <c r="R23" s="14">
        <f t="shared" si="2"/>
        <v>0</v>
      </c>
      <c r="S23" s="15"/>
      <c r="T23" s="12"/>
      <c r="U23" s="13"/>
      <c r="V23" s="15"/>
      <c r="W23" s="12"/>
      <c r="X23" s="12"/>
      <c r="Y23" s="12"/>
      <c r="Z23" s="12"/>
      <c r="AA23" s="16"/>
    </row>
    <row r="24" spans="1:27" ht="21" thickBot="1">
      <c r="A24" s="88" t="s">
        <v>38</v>
      </c>
      <c r="B24" s="98" t="s">
        <v>251</v>
      </c>
      <c r="C24" s="133">
        <v>180</v>
      </c>
      <c r="D24" s="148">
        <f t="shared" si="3"/>
        <v>6</v>
      </c>
      <c r="E24" s="145">
        <f t="shared" si="0"/>
        <v>180</v>
      </c>
      <c r="F24" s="16">
        <f t="shared" si="1"/>
        <v>0</v>
      </c>
      <c r="G24" s="95">
        <f t="shared" si="4"/>
        <v>0</v>
      </c>
      <c r="H24" s="15"/>
      <c r="I24" s="12"/>
      <c r="J24" s="13"/>
      <c r="K24" s="15"/>
      <c r="L24" s="12"/>
      <c r="M24" s="12"/>
      <c r="N24" s="12"/>
      <c r="O24" s="12"/>
      <c r="P24" s="13"/>
      <c r="Q24" s="105">
        <f t="shared" si="5"/>
        <v>180</v>
      </c>
      <c r="R24" s="14">
        <f t="shared" si="2"/>
        <v>102</v>
      </c>
      <c r="S24" s="15">
        <v>52</v>
      </c>
      <c r="T24" s="12"/>
      <c r="U24" s="13">
        <v>50</v>
      </c>
      <c r="V24" s="15">
        <v>78</v>
      </c>
      <c r="W24" s="12"/>
      <c r="X24" s="12"/>
      <c r="Y24" s="12"/>
      <c r="Z24" s="12" t="s">
        <v>97</v>
      </c>
      <c r="AA24" s="16"/>
    </row>
    <row r="25" spans="1:27" ht="21" thickBot="1">
      <c r="A25" s="425" t="s">
        <v>39</v>
      </c>
      <c r="B25" s="426" t="s">
        <v>111</v>
      </c>
      <c r="C25" s="427">
        <v>120</v>
      </c>
      <c r="D25" s="360">
        <f t="shared" si="3"/>
        <v>4</v>
      </c>
      <c r="E25" s="361">
        <f t="shared" si="0"/>
        <v>120</v>
      </c>
      <c r="F25" s="362">
        <f t="shared" si="1"/>
        <v>60</v>
      </c>
      <c r="G25" s="404">
        <f t="shared" si="4"/>
        <v>30</v>
      </c>
      <c r="H25" s="428"/>
      <c r="I25" s="429"/>
      <c r="J25" s="430">
        <v>30</v>
      </c>
      <c r="K25" s="428">
        <v>30</v>
      </c>
      <c r="L25" s="429"/>
      <c r="M25" s="429"/>
      <c r="N25" s="429"/>
      <c r="O25" s="429"/>
      <c r="P25" s="430" t="s">
        <v>59</v>
      </c>
      <c r="Q25" s="363">
        <f t="shared" si="5"/>
        <v>60</v>
      </c>
      <c r="R25" s="364">
        <f t="shared" si="2"/>
        <v>34</v>
      </c>
      <c r="S25" s="428"/>
      <c r="T25" s="431"/>
      <c r="U25" s="432">
        <v>34</v>
      </c>
      <c r="V25" s="433">
        <v>26</v>
      </c>
      <c r="W25" s="429"/>
      <c r="X25" s="429"/>
      <c r="Y25" s="429"/>
      <c r="Z25" s="429"/>
      <c r="AA25" s="403" t="s">
        <v>60</v>
      </c>
    </row>
    <row r="26" spans="1:27" ht="21" thickBot="1">
      <c r="A26" s="365" t="s">
        <v>40</v>
      </c>
      <c r="B26" s="436" t="s">
        <v>121</v>
      </c>
      <c r="C26" s="367">
        <v>120</v>
      </c>
      <c r="D26" s="368">
        <f t="shared" si="3"/>
        <v>4</v>
      </c>
      <c r="E26" s="369">
        <f t="shared" si="0"/>
        <v>120</v>
      </c>
      <c r="F26" s="370">
        <f t="shared" si="1"/>
        <v>0</v>
      </c>
      <c r="G26" s="437">
        <f t="shared" si="4"/>
        <v>0</v>
      </c>
      <c r="H26" s="372"/>
      <c r="I26" s="373"/>
      <c r="J26" s="374"/>
      <c r="K26" s="372"/>
      <c r="L26" s="373"/>
      <c r="M26" s="373"/>
      <c r="N26" s="373"/>
      <c r="O26" s="373"/>
      <c r="P26" s="374"/>
      <c r="Q26" s="375">
        <f t="shared" si="5"/>
        <v>120</v>
      </c>
      <c r="R26" s="376">
        <f t="shared" si="2"/>
        <v>68</v>
      </c>
      <c r="S26" s="372">
        <v>34</v>
      </c>
      <c r="T26" s="438"/>
      <c r="U26" s="439">
        <v>34</v>
      </c>
      <c r="V26" s="440">
        <v>52</v>
      </c>
      <c r="W26" s="373"/>
      <c r="X26" s="373"/>
      <c r="Y26" s="373"/>
      <c r="Z26" s="373"/>
      <c r="AA26" s="370" t="s">
        <v>58</v>
      </c>
    </row>
    <row r="27" spans="1:27" ht="21" thickBot="1">
      <c r="A27" s="166" t="s">
        <v>41</v>
      </c>
      <c r="B27" s="434" t="s">
        <v>120</v>
      </c>
      <c r="C27" s="168">
        <v>180</v>
      </c>
      <c r="D27" s="272">
        <f t="shared" si="3"/>
        <v>6</v>
      </c>
      <c r="E27" s="359">
        <f t="shared" si="0"/>
        <v>180</v>
      </c>
      <c r="F27" s="297">
        <f t="shared" si="1"/>
        <v>0</v>
      </c>
      <c r="G27" s="435">
        <f t="shared" si="4"/>
        <v>0</v>
      </c>
      <c r="H27" s="169"/>
      <c r="I27" s="170"/>
      <c r="J27" s="171"/>
      <c r="K27" s="169"/>
      <c r="L27" s="170"/>
      <c r="M27" s="170"/>
      <c r="N27" s="170"/>
      <c r="O27" s="170"/>
      <c r="P27" s="171"/>
      <c r="Q27" s="299">
        <f t="shared" si="5"/>
        <v>180</v>
      </c>
      <c r="R27" s="300">
        <f t="shared" si="2"/>
        <v>120</v>
      </c>
      <c r="S27" s="169"/>
      <c r="T27" s="172"/>
      <c r="U27" s="173">
        <f>30*4</f>
        <v>120</v>
      </c>
      <c r="V27" s="174">
        <f>15*4</f>
        <v>60</v>
      </c>
      <c r="W27" s="170"/>
      <c r="X27" s="170"/>
      <c r="Y27" s="170"/>
      <c r="Z27" s="170"/>
      <c r="AA27" s="175" t="s">
        <v>58</v>
      </c>
    </row>
    <row r="28" spans="1:27" ht="21" thickBot="1">
      <c r="A28" s="115"/>
      <c r="B28" s="116" t="s">
        <v>42</v>
      </c>
      <c r="C28" s="117">
        <f>SUM(C14:C27)</f>
        <v>1800</v>
      </c>
      <c r="D28" s="19">
        <f>SUM(D14:D27)</f>
        <v>61.5</v>
      </c>
      <c r="E28" s="117">
        <f>SUM(E14:E27)</f>
        <v>1845</v>
      </c>
      <c r="F28" s="117">
        <f>SUM(F14:F27)</f>
        <v>780</v>
      </c>
      <c r="G28" s="117">
        <f>SUM(G14:G25)</f>
        <v>420</v>
      </c>
      <c r="H28" s="117">
        <f>SUM(H14:H27)</f>
        <v>156</v>
      </c>
      <c r="I28" s="117">
        <f>SUM(I14:I27)</f>
        <v>0</v>
      </c>
      <c r="J28" s="117">
        <f>SUM(J14:J27)</f>
        <v>264</v>
      </c>
      <c r="K28" s="117">
        <f>SUM(K14:K27)</f>
        <v>360</v>
      </c>
      <c r="L28" s="117">
        <v>0</v>
      </c>
      <c r="M28" s="117">
        <f>SUM(M14:M27)</f>
        <v>0</v>
      </c>
      <c r="N28" s="117">
        <f>SUM(N14:N27)</f>
        <v>0</v>
      </c>
      <c r="O28" s="117">
        <v>5</v>
      </c>
      <c r="P28" s="117">
        <v>3</v>
      </c>
      <c r="Q28" s="23">
        <f>SUM(Q14:Q27)</f>
        <v>1065</v>
      </c>
      <c r="R28" s="23">
        <f>SUM(R14:R26)</f>
        <v>476</v>
      </c>
      <c r="S28" s="23">
        <f>SUM(S14:S27)</f>
        <v>212</v>
      </c>
      <c r="T28" s="23">
        <f>SUM(T14:T27)</f>
        <v>0</v>
      </c>
      <c r="U28" s="23">
        <f>SUM(U14:U27)</f>
        <v>384</v>
      </c>
      <c r="V28" s="23">
        <f>SUM(V14:V27)</f>
        <v>469</v>
      </c>
      <c r="W28" s="23">
        <v>1</v>
      </c>
      <c r="X28" s="23">
        <f>SUM(X14:X27)</f>
        <v>0</v>
      </c>
      <c r="Y28" s="23">
        <f>SUM(Y14:Y27)</f>
        <v>0</v>
      </c>
      <c r="Z28" s="23">
        <v>3</v>
      </c>
      <c r="AA28" s="23">
        <v>4</v>
      </c>
    </row>
    <row r="29" spans="1:27" ht="21" thickBot="1">
      <c r="A29" s="592"/>
      <c r="B29" s="24" t="s">
        <v>43</v>
      </c>
      <c r="C29" s="25"/>
      <c r="D29" s="26"/>
      <c r="E29" s="27"/>
      <c r="F29" s="28"/>
      <c r="G29" s="29">
        <f>G28/J10</f>
        <v>28</v>
      </c>
      <c r="H29" s="30"/>
      <c r="I29" s="31"/>
      <c r="J29" s="31"/>
      <c r="K29" s="31"/>
      <c r="L29" s="31"/>
      <c r="M29" s="31"/>
      <c r="N29" s="31"/>
      <c r="O29" s="32"/>
      <c r="P29" s="33"/>
      <c r="Q29" s="28"/>
      <c r="R29" s="34">
        <f>SUM(R14:R26)/U10</f>
        <v>28</v>
      </c>
      <c r="S29" s="35"/>
      <c r="T29" s="25"/>
      <c r="U29" s="25"/>
      <c r="V29" s="25"/>
      <c r="W29" s="25"/>
      <c r="X29" s="25"/>
      <c r="Y29" s="25"/>
      <c r="Z29" s="36"/>
      <c r="AA29" s="90"/>
    </row>
    <row r="30" spans="1:27" ht="21" thickBot="1">
      <c r="A30" s="593"/>
      <c r="B30" s="37" t="s">
        <v>44</v>
      </c>
      <c r="C30" s="27"/>
      <c r="D30" s="38"/>
      <c r="E30" s="27"/>
      <c r="F30" s="39"/>
      <c r="G30" s="40"/>
      <c r="H30" s="41"/>
      <c r="I30" s="27"/>
      <c r="J30" s="27"/>
      <c r="K30" s="27"/>
      <c r="L30" s="27"/>
      <c r="M30" s="27"/>
      <c r="N30" s="42"/>
      <c r="O30" s="23">
        <v>5</v>
      </c>
      <c r="P30" s="43"/>
      <c r="Q30" s="44"/>
      <c r="R30" s="45"/>
      <c r="S30" s="46"/>
      <c r="T30" s="46"/>
      <c r="U30" s="46"/>
      <c r="V30" s="46"/>
      <c r="W30" s="46"/>
      <c r="X30" s="46"/>
      <c r="Y30" s="42"/>
      <c r="Z30" s="23">
        <v>3</v>
      </c>
      <c r="AA30" s="91"/>
    </row>
    <row r="31" spans="1:27" ht="21" thickBot="1">
      <c r="A31" s="593"/>
      <c r="B31" s="37" t="s">
        <v>45</v>
      </c>
      <c r="C31" s="27"/>
      <c r="D31" s="38"/>
      <c r="E31" s="27"/>
      <c r="F31" s="39"/>
      <c r="G31" s="42"/>
      <c r="H31" s="41"/>
      <c r="I31" s="27"/>
      <c r="J31" s="27"/>
      <c r="K31" s="27"/>
      <c r="L31" s="47"/>
      <c r="M31" s="27"/>
      <c r="N31" s="46"/>
      <c r="O31" s="40"/>
      <c r="P31" s="23">
        <v>3</v>
      </c>
      <c r="Q31" s="44"/>
      <c r="R31" s="46"/>
      <c r="S31" s="46"/>
      <c r="T31" s="46"/>
      <c r="U31" s="46"/>
      <c r="V31" s="46"/>
      <c r="W31" s="48"/>
      <c r="X31" s="46"/>
      <c r="Y31" s="46"/>
      <c r="Z31" s="40"/>
      <c r="AA31" s="23">
        <v>5</v>
      </c>
    </row>
    <row r="32" spans="1:27" ht="21" thickBot="1">
      <c r="A32" s="593"/>
      <c r="B32" s="49" t="s">
        <v>46</v>
      </c>
      <c r="C32" s="47"/>
      <c r="D32" s="50"/>
      <c r="E32" s="47"/>
      <c r="F32" s="51"/>
      <c r="G32" s="50"/>
      <c r="H32" s="52"/>
      <c r="I32" s="53"/>
      <c r="J32" s="53"/>
      <c r="K32" s="54"/>
      <c r="L32" s="23">
        <v>0</v>
      </c>
      <c r="M32" s="55"/>
      <c r="N32" s="56"/>
      <c r="O32" s="56"/>
      <c r="P32" s="57"/>
      <c r="Q32" s="58"/>
      <c r="R32" s="48"/>
      <c r="S32" s="48"/>
      <c r="T32" s="48"/>
      <c r="U32" s="48"/>
      <c r="V32" s="59"/>
      <c r="W32" s="23">
        <v>1</v>
      </c>
      <c r="X32" s="51"/>
      <c r="Y32" s="47"/>
      <c r="Z32" s="48"/>
      <c r="AA32" s="92"/>
    </row>
    <row r="33" spans="1:27" ht="21" thickBot="1">
      <c r="A33" s="594"/>
      <c r="B33" s="87" t="s">
        <v>47</v>
      </c>
      <c r="C33" s="60">
        <f>SUM(C29:C32)</f>
        <v>0</v>
      </c>
      <c r="D33" s="60">
        <f t="shared" ref="D33:AA33" si="6">SUM(D29:D32)</f>
        <v>0</v>
      </c>
      <c r="E33" s="60">
        <f t="shared" si="6"/>
        <v>0</v>
      </c>
      <c r="F33" s="61">
        <f t="shared" si="6"/>
        <v>0</v>
      </c>
      <c r="G33" s="136">
        <f>SUM(G29:G32)</f>
        <v>28</v>
      </c>
      <c r="H33" s="22">
        <f t="shared" si="6"/>
        <v>0</v>
      </c>
      <c r="I33" s="20">
        <f t="shared" si="6"/>
        <v>0</v>
      </c>
      <c r="J33" s="20">
        <f t="shared" si="6"/>
        <v>0</v>
      </c>
      <c r="K33" s="21">
        <f t="shared" si="6"/>
        <v>0</v>
      </c>
      <c r="L33" s="23">
        <f t="shared" si="6"/>
        <v>0</v>
      </c>
      <c r="M33" s="22">
        <f t="shared" si="6"/>
        <v>0</v>
      </c>
      <c r="N33" s="20">
        <f t="shared" si="6"/>
        <v>0</v>
      </c>
      <c r="O33" s="20">
        <f>SUM(O29:O32)</f>
        <v>5</v>
      </c>
      <c r="P33" s="20">
        <f t="shared" si="6"/>
        <v>3</v>
      </c>
      <c r="Q33" s="61">
        <f t="shared" si="6"/>
        <v>0</v>
      </c>
      <c r="R33" s="136">
        <f t="shared" si="6"/>
        <v>28</v>
      </c>
      <c r="S33" s="118">
        <f t="shared" si="6"/>
        <v>0</v>
      </c>
      <c r="T33" s="60">
        <f t="shared" si="6"/>
        <v>0</v>
      </c>
      <c r="U33" s="60">
        <f t="shared" si="6"/>
        <v>0</v>
      </c>
      <c r="V33" s="60">
        <f t="shared" si="6"/>
        <v>0</v>
      </c>
      <c r="W33" s="60">
        <f t="shared" si="6"/>
        <v>1</v>
      </c>
      <c r="X33" s="60">
        <f t="shared" si="6"/>
        <v>0</v>
      </c>
      <c r="Y33" s="60">
        <f t="shared" si="6"/>
        <v>0</v>
      </c>
      <c r="Z33" s="60">
        <f t="shared" si="6"/>
        <v>3</v>
      </c>
      <c r="AA33" s="93">
        <f t="shared" si="6"/>
        <v>5</v>
      </c>
    </row>
    <row r="34" spans="1:27" ht="20.25">
      <c r="A34" s="62"/>
      <c r="B34" s="62"/>
      <c r="C34" s="63"/>
      <c r="D34" s="62"/>
      <c r="E34" s="63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</row>
    <row r="35" spans="1:27" ht="20.25">
      <c r="A35" s="62"/>
      <c r="B35" s="62"/>
      <c r="C35" s="63"/>
      <c r="D35" s="62"/>
      <c r="E35" s="63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</row>
    <row r="36" spans="1:27" ht="20.25">
      <c r="A36" s="62"/>
      <c r="B36" s="62"/>
      <c r="C36" s="63"/>
      <c r="D36" s="62"/>
      <c r="E36" s="63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</row>
    <row r="37" spans="1:27" ht="26.25">
      <c r="A37" s="1"/>
      <c r="B37" s="64" t="s">
        <v>85</v>
      </c>
      <c r="C37" s="64"/>
      <c r="D37" s="64"/>
      <c r="E37" s="64"/>
      <c r="F37" s="64"/>
      <c r="G37" s="64"/>
      <c r="H37" s="64"/>
      <c r="I37" s="64"/>
      <c r="J37" s="64"/>
      <c r="K37" s="64" t="s">
        <v>55</v>
      </c>
      <c r="L37" s="64"/>
      <c r="M37" s="64"/>
      <c r="N37" s="64"/>
      <c r="O37" s="64"/>
      <c r="P37" s="64"/>
      <c r="Q37" s="64"/>
      <c r="R37" s="65"/>
      <c r="S37" s="65"/>
      <c r="T37" s="66" t="s">
        <v>90</v>
      </c>
      <c r="U37" s="67"/>
      <c r="V37" s="67" t="s">
        <v>146</v>
      </c>
      <c r="W37" s="67"/>
      <c r="X37" s="67"/>
      <c r="Y37" s="68"/>
      <c r="Z37" s="68"/>
      <c r="AA37" s="68"/>
    </row>
    <row r="38" spans="1:27" ht="26.25">
      <c r="A38" s="69"/>
      <c r="B38" s="595"/>
      <c r="C38" s="595"/>
      <c r="D38" s="595"/>
      <c r="E38" s="595"/>
      <c r="F38" s="595"/>
      <c r="G38" s="595"/>
      <c r="H38" s="595"/>
      <c r="I38" s="595"/>
      <c r="J38" s="595"/>
      <c r="K38" s="69"/>
      <c r="L38" s="69"/>
      <c r="M38" s="69"/>
      <c r="N38" s="69"/>
      <c r="O38" s="69"/>
      <c r="P38" s="69"/>
      <c r="Q38" s="69"/>
      <c r="R38" s="69" t="s">
        <v>48</v>
      </c>
      <c r="S38" s="71"/>
      <c r="T38" s="72" t="s">
        <v>49</v>
      </c>
      <c r="U38" s="73" t="s">
        <v>89</v>
      </c>
      <c r="V38" s="73"/>
      <c r="W38" s="73"/>
      <c r="X38" s="72"/>
      <c r="Y38" s="72"/>
      <c r="Z38" s="74"/>
      <c r="AA38" s="74"/>
    </row>
    <row r="39" spans="1:27" ht="26.25">
      <c r="A39" s="69"/>
      <c r="B39" s="322"/>
      <c r="C39" s="322"/>
      <c r="D39" s="322"/>
      <c r="E39" s="322"/>
      <c r="F39" s="322"/>
      <c r="G39" s="322"/>
      <c r="H39" s="322"/>
      <c r="I39" s="322"/>
      <c r="J39" s="322"/>
      <c r="K39" s="69"/>
      <c r="L39" s="69"/>
      <c r="M39" s="69"/>
      <c r="N39" s="69"/>
      <c r="O39" s="69"/>
      <c r="P39" s="69"/>
      <c r="Q39" s="69"/>
      <c r="R39" s="69"/>
      <c r="S39" s="71"/>
      <c r="T39" s="72"/>
      <c r="U39" s="73"/>
      <c r="V39" s="73"/>
      <c r="W39" s="73"/>
      <c r="X39" s="72"/>
      <c r="Y39" s="72"/>
      <c r="Z39" s="74"/>
      <c r="AA39" s="74"/>
    </row>
    <row r="40" spans="1:27" ht="26.25">
      <c r="A40" s="69"/>
      <c r="B40" s="322"/>
      <c r="C40" s="322"/>
      <c r="D40" s="322"/>
      <c r="E40" s="322"/>
      <c r="F40" s="322"/>
      <c r="G40" s="322"/>
      <c r="H40" s="322"/>
      <c r="I40" s="322"/>
      <c r="J40" s="322"/>
      <c r="K40" s="64"/>
      <c r="L40" s="64"/>
      <c r="M40" s="64"/>
      <c r="N40" s="64"/>
      <c r="O40" s="64"/>
      <c r="P40" s="64"/>
      <c r="Q40" s="64"/>
      <c r="R40" s="64"/>
      <c r="S40" s="64"/>
      <c r="T40" s="66"/>
      <c r="U40" s="66"/>
      <c r="V40" s="66"/>
      <c r="W40" s="66"/>
      <c r="X40" s="75"/>
      <c r="Y40" s="75"/>
      <c r="Z40" s="76"/>
      <c r="AA40" s="76"/>
    </row>
    <row r="41" spans="1:27" ht="26.25">
      <c r="A41" s="69"/>
      <c r="B41" s="322"/>
      <c r="C41" s="322"/>
      <c r="D41" s="322"/>
      <c r="E41" s="322"/>
      <c r="F41" s="322"/>
      <c r="G41" s="322"/>
      <c r="H41" s="322"/>
      <c r="I41" s="322"/>
      <c r="J41" s="322"/>
      <c r="K41" s="64" t="s">
        <v>50</v>
      </c>
      <c r="L41" s="64"/>
      <c r="M41" s="64"/>
      <c r="N41" s="64"/>
      <c r="O41" s="64"/>
      <c r="P41" s="64"/>
      <c r="Q41" s="64"/>
      <c r="R41" s="65"/>
      <c r="S41" s="65"/>
      <c r="T41" s="66"/>
      <c r="U41" s="67"/>
      <c r="V41" s="67"/>
      <c r="W41" s="67" t="s">
        <v>145</v>
      </c>
      <c r="X41" s="67"/>
      <c r="Y41" s="68"/>
      <c r="Z41" s="76"/>
      <c r="AA41" s="76"/>
    </row>
    <row r="42" spans="1:27" ht="26.25">
      <c r="A42" s="69"/>
      <c r="B42" s="322"/>
      <c r="C42" s="322"/>
      <c r="D42" s="322"/>
      <c r="E42" s="322"/>
      <c r="F42" s="322"/>
      <c r="G42" s="322"/>
      <c r="H42" s="322"/>
      <c r="I42" s="322"/>
      <c r="J42" s="322"/>
      <c r="K42" s="69"/>
      <c r="L42" s="69"/>
      <c r="M42" s="69"/>
      <c r="N42" s="69"/>
      <c r="O42" s="69"/>
      <c r="P42" s="69"/>
      <c r="Q42" s="69"/>
      <c r="R42" s="69" t="s">
        <v>48</v>
      </c>
      <c r="S42" s="71"/>
      <c r="T42" s="72" t="s">
        <v>51</v>
      </c>
      <c r="U42" s="73" t="s">
        <v>89</v>
      </c>
      <c r="V42" s="73"/>
      <c r="W42" s="73"/>
      <c r="X42" s="72"/>
      <c r="Y42" s="72"/>
      <c r="Z42" s="76"/>
      <c r="AA42" s="76"/>
    </row>
  </sheetData>
  <mergeCells count="42">
    <mergeCell ref="C6:AA6"/>
    <mergeCell ref="C1:AA1"/>
    <mergeCell ref="C2:AA2"/>
    <mergeCell ref="C3:AA3"/>
    <mergeCell ref="C4:AA4"/>
    <mergeCell ref="C5:AA5"/>
    <mergeCell ref="W7:AA7"/>
    <mergeCell ref="A8:AA8"/>
    <mergeCell ref="A9:AA9"/>
    <mergeCell ref="A10:A13"/>
    <mergeCell ref="B10:B13"/>
    <mergeCell ref="C10:C13"/>
    <mergeCell ref="D10:D13"/>
    <mergeCell ref="E10:E13"/>
    <mergeCell ref="F10:I10"/>
    <mergeCell ref="K10:P10"/>
    <mergeCell ref="Q10:T10"/>
    <mergeCell ref="V10:AA10"/>
    <mergeCell ref="F11:F13"/>
    <mergeCell ref="G11:J11"/>
    <mergeCell ref="K11:K13"/>
    <mergeCell ref="L11:L13"/>
    <mergeCell ref="Q11:Q13"/>
    <mergeCell ref="W11:W13"/>
    <mergeCell ref="P12:P13"/>
    <mergeCell ref="R12:R13"/>
    <mergeCell ref="S12:U12"/>
    <mergeCell ref="R11:U11"/>
    <mergeCell ref="V11:V13"/>
    <mergeCell ref="X11:X13"/>
    <mergeCell ref="Y11:Y13"/>
    <mergeCell ref="Z11:AA11"/>
    <mergeCell ref="Z12:Z13"/>
    <mergeCell ref="AA12:AA13"/>
    <mergeCell ref="A29:A33"/>
    <mergeCell ref="B38:J38"/>
    <mergeCell ref="G12:G13"/>
    <mergeCell ref="H12:J12"/>
    <mergeCell ref="O12:O13"/>
    <mergeCell ref="M11:M13"/>
    <mergeCell ref="N11:N13"/>
    <mergeCell ref="O11:P11"/>
  </mergeCells>
  <printOptions horizontalCentered="1"/>
  <pageMargins left="0.59055118110236227" right="0.39370078740157483" top="0.59055118110236227" bottom="0.39370078740157483" header="0.31496062992125984" footer="0.31496062992125984"/>
  <pageSetup paperSize="9" scale="43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A43"/>
  <sheetViews>
    <sheetView zoomScale="55" zoomScaleNormal="55" workbookViewId="0">
      <selection activeCell="S27" sqref="S27"/>
    </sheetView>
  </sheetViews>
  <sheetFormatPr defaultRowHeight="15"/>
  <cols>
    <col min="2" max="2" width="74" customWidth="1"/>
  </cols>
  <sheetData>
    <row r="1" spans="1:27" ht="26.25">
      <c r="A1" s="1" t="s">
        <v>0</v>
      </c>
      <c r="B1" s="1"/>
      <c r="C1" s="559" t="s">
        <v>1</v>
      </c>
      <c r="D1" s="559"/>
      <c r="E1" s="559"/>
      <c r="F1" s="559"/>
      <c r="G1" s="559"/>
      <c r="H1" s="559"/>
      <c r="I1" s="559"/>
      <c r="J1" s="559"/>
      <c r="K1" s="559"/>
      <c r="L1" s="559"/>
      <c r="M1" s="559"/>
      <c r="N1" s="559"/>
      <c r="O1" s="559"/>
      <c r="P1" s="559"/>
      <c r="Q1" s="559"/>
      <c r="R1" s="559"/>
      <c r="S1" s="559"/>
      <c r="T1" s="559"/>
      <c r="U1" s="559"/>
      <c r="V1" s="559"/>
      <c r="W1" s="559"/>
      <c r="X1" s="559"/>
      <c r="Y1" s="559"/>
      <c r="Z1" s="559"/>
      <c r="AA1" s="559"/>
    </row>
    <row r="2" spans="1:27" ht="26.25">
      <c r="A2" s="1" t="s">
        <v>2</v>
      </c>
      <c r="B2" s="1"/>
      <c r="C2" s="559"/>
      <c r="D2" s="559"/>
      <c r="E2" s="559"/>
      <c r="F2" s="559"/>
      <c r="G2" s="559"/>
      <c r="H2" s="559"/>
      <c r="I2" s="559"/>
      <c r="J2" s="559"/>
      <c r="K2" s="559"/>
      <c r="L2" s="559"/>
      <c r="M2" s="559"/>
      <c r="N2" s="559"/>
      <c r="O2" s="559"/>
      <c r="P2" s="559"/>
      <c r="Q2" s="559"/>
      <c r="R2" s="559"/>
      <c r="S2" s="559"/>
      <c r="T2" s="559"/>
      <c r="U2" s="559"/>
      <c r="V2" s="559"/>
      <c r="W2" s="559"/>
      <c r="X2" s="559"/>
      <c r="Y2" s="559"/>
      <c r="Z2" s="559"/>
      <c r="AA2" s="559"/>
    </row>
    <row r="3" spans="1:27" ht="26.25">
      <c r="A3" s="1"/>
      <c r="B3" s="1"/>
      <c r="C3" s="560" t="s">
        <v>3</v>
      </c>
      <c r="D3" s="560"/>
      <c r="E3" s="560"/>
      <c r="F3" s="560"/>
      <c r="G3" s="560"/>
      <c r="H3" s="560"/>
      <c r="I3" s="560"/>
      <c r="J3" s="560"/>
      <c r="K3" s="560"/>
      <c r="L3" s="560"/>
      <c r="M3" s="560"/>
      <c r="N3" s="560"/>
      <c r="O3" s="560"/>
      <c r="P3" s="560"/>
      <c r="Q3" s="560"/>
      <c r="R3" s="560"/>
      <c r="S3" s="560"/>
      <c r="T3" s="560"/>
      <c r="U3" s="560"/>
      <c r="V3" s="560"/>
      <c r="W3" s="560"/>
      <c r="X3" s="560"/>
      <c r="Y3" s="560"/>
      <c r="Z3" s="560"/>
      <c r="AA3" s="560"/>
    </row>
    <row r="4" spans="1:27" ht="26.25">
      <c r="A4" s="1" t="s">
        <v>4</v>
      </c>
      <c r="B4" s="1"/>
      <c r="C4" s="559" t="s">
        <v>84</v>
      </c>
      <c r="D4" s="559"/>
      <c r="E4" s="559"/>
      <c r="F4" s="559"/>
      <c r="G4" s="559"/>
      <c r="H4" s="559"/>
      <c r="I4" s="559"/>
      <c r="J4" s="559"/>
      <c r="K4" s="559"/>
      <c r="L4" s="559"/>
      <c r="M4" s="559"/>
      <c r="N4" s="559"/>
      <c r="O4" s="559"/>
      <c r="P4" s="559"/>
      <c r="Q4" s="559"/>
      <c r="R4" s="559"/>
      <c r="S4" s="559"/>
      <c r="T4" s="559"/>
      <c r="U4" s="559"/>
      <c r="V4" s="559"/>
      <c r="W4" s="559"/>
      <c r="X4" s="559"/>
      <c r="Y4" s="559"/>
      <c r="Z4" s="559"/>
      <c r="AA4" s="559"/>
    </row>
    <row r="5" spans="1:27" ht="26.25">
      <c r="A5" s="1" t="s">
        <v>5</v>
      </c>
      <c r="B5" s="1"/>
      <c r="C5" s="561" t="s">
        <v>143</v>
      </c>
      <c r="D5" s="561"/>
      <c r="E5" s="561"/>
      <c r="F5" s="561"/>
      <c r="G5" s="561"/>
      <c r="H5" s="561"/>
      <c r="I5" s="561"/>
      <c r="J5" s="561"/>
      <c r="K5" s="561"/>
      <c r="L5" s="561"/>
      <c r="M5" s="561"/>
      <c r="N5" s="561"/>
      <c r="O5" s="561"/>
      <c r="P5" s="561"/>
      <c r="Q5" s="561"/>
      <c r="R5" s="561"/>
      <c r="S5" s="561"/>
      <c r="T5" s="561"/>
      <c r="U5" s="561"/>
      <c r="V5" s="561"/>
      <c r="W5" s="561"/>
      <c r="X5" s="561"/>
      <c r="Y5" s="561"/>
      <c r="Z5" s="561"/>
      <c r="AA5" s="561"/>
    </row>
    <row r="6" spans="1:27" ht="26.25">
      <c r="A6" s="1" t="s">
        <v>179</v>
      </c>
      <c r="B6" s="1"/>
      <c r="C6" s="559" t="s">
        <v>6</v>
      </c>
      <c r="D6" s="559"/>
      <c r="E6" s="559"/>
      <c r="F6" s="559"/>
      <c r="G6" s="559"/>
      <c r="H6" s="559"/>
      <c r="I6" s="559"/>
      <c r="J6" s="559"/>
      <c r="K6" s="559"/>
      <c r="L6" s="559"/>
      <c r="M6" s="559"/>
      <c r="N6" s="559"/>
      <c r="O6" s="559"/>
      <c r="P6" s="559"/>
      <c r="Q6" s="559"/>
      <c r="R6" s="559"/>
      <c r="S6" s="559"/>
      <c r="T6" s="559"/>
      <c r="U6" s="559"/>
      <c r="V6" s="559"/>
      <c r="W6" s="559"/>
      <c r="X6" s="559"/>
      <c r="Y6" s="559"/>
      <c r="Z6" s="559"/>
      <c r="AA6" s="559"/>
    </row>
    <row r="7" spans="1:27" ht="27" thickBo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562"/>
      <c r="X7" s="562"/>
      <c r="Y7" s="562"/>
      <c r="Z7" s="562"/>
      <c r="AA7" s="562"/>
    </row>
    <row r="8" spans="1:27" ht="21" thickBot="1">
      <c r="A8" s="563" t="s">
        <v>144</v>
      </c>
      <c r="B8" s="564"/>
      <c r="C8" s="564"/>
      <c r="D8" s="564"/>
      <c r="E8" s="564"/>
      <c r="F8" s="564"/>
      <c r="G8" s="564"/>
      <c r="H8" s="564"/>
      <c r="I8" s="564"/>
      <c r="J8" s="564"/>
      <c r="K8" s="564"/>
      <c r="L8" s="564"/>
      <c r="M8" s="564"/>
      <c r="N8" s="564"/>
      <c r="O8" s="564"/>
      <c r="P8" s="564"/>
      <c r="Q8" s="564"/>
      <c r="R8" s="564"/>
      <c r="S8" s="564"/>
      <c r="T8" s="564"/>
      <c r="U8" s="564"/>
      <c r="V8" s="564"/>
      <c r="W8" s="564"/>
      <c r="X8" s="564"/>
      <c r="Y8" s="564"/>
      <c r="Z8" s="564"/>
      <c r="AA8" s="565"/>
    </row>
    <row r="9" spans="1:27" ht="21" thickBot="1">
      <c r="A9" s="563" t="s">
        <v>147</v>
      </c>
      <c r="B9" s="564"/>
      <c r="C9" s="564"/>
      <c r="D9" s="564"/>
      <c r="E9" s="564"/>
      <c r="F9" s="564"/>
      <c r="G9" s="564"/>
      <c r="H9" s="564"/>
      <c r="I9" s="564"/>
      <c r="J9" s="564"/>
      <c r="K9" s="564"/>
      <c r="L9" s="564"/>
      <c r="M9" s="564"/>
      <c r="N9" s="564"/>
      <c r="O9" s="564"/>
      <c r="P9" s="564"/>
      <c r="Q9" s="564"/>
      <c r="R9" s="564"/>
      <c r="S9" s="564"/>
      <c r="T9" s="564"/>
      <c r="U9" s="564"/>
      <c r="V9" s="564"/>
      <c r="W9" s="564"/>
      <c r="X9" s="564"/>
      <c r="Y9" s="564"/>
      <c r="Z9" s="564"/>
      <c r="AA9" s="565"/>
    </row>
    <row r="10" spans="1:27" ht="21" thickBot="1">
      <c r="A10" s="566" t="s">
        <v>7</v>
      </c>
      <c r="B10" s="569" t="s">
        <v>8</v>
      </c>
      <c r="C10" s="566" t="s">
        <v>9</v>
      </c>
      <c r="D10" s="572" t="s">
        <v>10</v>
      </c>
      <c r="E10" s="573" t="s">
        <v>11</v>
      </c>
      <c r="F10" s="574" t="s">
        <v>123</v>
      </c>
      <c r="G10" s="575"/>
      <c r="H10" s="575"/>
      <c r="I10" s="575"/>
      <c r="J10" s="89">
        <v>9</v>
      </c>
      <c r="K10" s="575" t="s">
        <v>12</v>
      </c>
      <c r="L10" s="575"/>
      <c r="M10" s="575"/>
      <c r="N10" s="575"/>
      <c r="O10" s="575"/>
      <c r="P10" s="576"/>
      <c r="Q10" s="574" t="s">
        <v>124</v>
      </c>
      <c r="R10" s="575"/>
      <c r="S10" s="575"/>
      <c r="T10" s="576"/>
      <c r="U10" s="89">
        <v>15</v>
      </c>
      <c r="V10" s="574" t="s">
        <v>12</v>
      </c>
      <c r="W10" s="575"/>
      <c r="X10" s="575"/>
      <c r="Y10" s="575"/>
      <c r="Z10" s="575"/>
      <c r="AA10" s="576"/>
    </row>
    <row r="11" spans="1:27" ht="21" thickBot="1">
      <c r="A11" s="567"/>
      <c r="B11" s="570"/>
      <c r="C11" s="567"/>
      <c r="D11" s="572"/>
      <c r="E11" s="573"/>
      <c r="F11" s="577" t="s">
        <v>13</v>
      </c>
      <c r="G11" s="578" t="s">
        <v>14</v>
      </c>
      <c r="H11" s="579"/>
      <c r="I11" s="579"/>
      <c r="J11" s="579"/>
      <c r="K11" s="580" t="s">
        <v>15</v>
      </c>
      <c r="L11" s="582" t="s">
        <v>16</v>
      </c>
      <c r="M11" s="582" t="s">
        <v>17</v>
      </c>
      <c r="N11" s="582" t="s">
        <v>18</v>
      </c>
      <c r="O11" s="588" t="s">
        <v>19</v>
      </c>
      <c r="P11" s="589"/>
      <c r="Q11" s="568" t="s">
        <v>13</v>
      </c>
      <c r="R11" s="578" t="s">
        <v>14</v>
      </c>
      <c r="S11" s="579"/>
      <c r="T11" s="579"/>
      <c r="U11" s="579"/>
      <c r="V11" s="580" t="s">
        <v>15</v>
      </c>
      <c r="W11" s="582" t="s">
        <v>16</v>
      </c>
      <c r="X11" s="582" t="s">
        <v>17</v>
      </c>
      <c r="Y11" s="582" t="s">
        <v>18</v>
      </c>
      <c r="Z11" s="588" t="s">
        <v>19</v>
      </c>
      <c r="AA11" s="589"/>
    </row>
    <row r="12" spans="1:27" ht="21" thickBot="1">
      <c r="A12" s="567"/>
      <c r="B12" s="570"/>
      <c r="C12" s="567"/>
      <c r="D12" s="572"/>
      <c r="E12" s="573"/>
      <c r="F12" s="577"/>
      <c r="G12" s="586" t="s">
        <v>13</v>
      </c>
      <c r="H12" s="587" t="s">
        <v>20</v>
      </c>
      <c r="I12" s="587"/>
      <c r="J12" s="587"/>
      <c r="K12" s="581"/>
      <c r="L12" s="583"/>
      <c r="M12" s="583"/>
      <c r="N12" s="583"/>
      <c r="O12" s="590" t="s">
        <v>21</v>
      </c>
      <c r="P12" s="584" t="s">
        <v>22</v>
      </c>
      <c r="Q12" s="572"/>
      <c r="R12" s="586" t="s">
        <v>13</v>
      </c>
      <c r="S12" s="587" t="s">
        <v>20</v>
      </c>
      <c r="T12" s="587"/>
      <c r="U12" s="587"/>
      <c r="V12" s="581"/>
      <c r="W12" s="583"/>
      <c r="X12" s="583"/>
      <c r="Y12" s="583"/>
      <c r="Z12" s="590" t="s">
        <v>23</v>
      </c>
      <c r="AA12" s="584" t="s">
        <v>24</v>
      </c>
    </row>
    <row r="13" spans="1:27" ht="191.25" customHeight="1" thickBot="1">
      <c r="A13" s="568"/>
      <c r="B13" s="571"/>
      <c r="C13" s="568"/>
      <c r="D13" s="572"/>
      <c r="E13" s="573"/>
      <c r="F13" s="577"/>
      <c r="G13" s="586"/>
      <c r="H13" s="2" t="s">
        <v>25</v>
      </c>
      <c r="I13" s="3" t="s">
        <v>26</v>
      </c>
      <c r="J13" s="4" t="s">
        <v>27</v>
      </c>
      <c r="K13" s="581"/>
      <c r="L13" s="583"/>
      <c r="M13" s="583"/>
      <c r="N13" s="583"/>
      <c r="O13" s="591"/>
      <c r="P13" s="585"/>
      <c r="Q13" s="572"/>
      <c r="R13" s="586"/>
      <c r="S13" s="2" t="s">
        <v>25</v>
      </c>
      <c r="T13" s="3" t="s">
        <v>26</v>
      </c>
      <c r="U13" s="4" t="s">
        <v>27</v>
      </c>
      <c r="V13" s="581"/>
      <c r="W13" s="583"/>
      <c r="X13" s="583"/>
      <c r="Y13" s="583"/>
      <c r="Z13" s="591"/>
      <c r="AA13" s="585"/>
    </row>
    <row r="14" spans="1:27" ht="20.25">
      <c r="A14" s="82" t="s">
        <v>28</v>
      </c>
      <c r="B14" s="97" t="s">
        <v>148</v>
      </c>
      <c r="C14" s="132">
        <v>90</v>
      </c>
      <c r="D14" s="147">
        <f>E14/30</f>
        <v>3</v>
      </c>
      <c r="E14" s="144">
        <f t="shared" ref="E14:E28" si="0">F14+Q14</f>
        <v>90</v>
      </c>
      <c r="F14" s="10">
        <f t="shared" ref="F14:F28" si="1">G14+K14+N14+M14</f>
        <v>0</v>
      </c>
      <c r="G14" s="94">
        <f>H14+I14+J14</f>
        <v>0</v>
      </c>
      <c r="H14" s="9"/>
      <c r="I14" s="6"/>
      <c r="J14" s="7"/>
      <c r="K14" s="9"/>
      <c r="L14" s="6"/>
      <c r="M14" s="6"/>
      <c r="N14" s="6"/>
      <c r="O14" s="6"/>
      <c r="P14" s="7"/>
      <c r="Q14" s="104">
        <f>V14+X14+Y14+R14</f>
        <v>90</v>
      </c>
      <c r="R14" s="8">
        <f t="shared" ref="R14:R28" si="2">S14+T14+U14</f>
        <v>30</v>
      </c>
      <c r="S14" s="9">
        <v>18</v>
      </c>
      <c r="T14" s="6"/>
      <c r="U14" s="7">
        <v>12</v>
      </c>
      <c r="V14" s="9">
        <v>60</v>
      </c>
      <c r="W14" s="6"/>
      <c r="X14" s="6"/>
      <c r="Y14" s="6"/>
      <c r="Z14" s="6"/>
      <c r="AA14" s="10" t="s">
        <v>58</v>
      </c>
    </row>
    <row r="15" spans="1:27" ht="20.25">
      <c r="A15" s="88" t="s">
        <v>29</v>
      </c>
      <c r="B15" s="98" t="s">
        <v>149</v>
      </c>
      <c r="C15" s="133">
        <v>90</v>
      </c>
      <c r="D15" s="148">
        <f t="shared" ref="D15:D28" si="3">E15/30</f>
        <v>3</v>
      </c>
      <c r="E15" s="145">
        <f t="shared" si="0"/>
        <v>90</v>
      </c>
      <c r="F15" s="16">
        <f t="shared" si="1"/>
        <v>90</v>
      </c>
      <c r="G15" s="95">
        <f t="shared" ref="G15:G28" si="4">H15+I15+J15</f>
        <v>46</v>
      </c>
      <c r="H15" s="15">
        <v>28</v>
      </c>
      <c r="I15" s="12"/>
      <c r="J15" s="13">
        <v>18</v>
      </c>
      <c r="K15" s="15">
        <v>44</v>
      </c>
      <c r="L15" s="12"/>
      <c r="M15" s="12"/>
      <c r="N15" s="12"/>
      <c r="O15" s="12" t="s">
        <v>93</v>
      </c>
      <c r="P15" s="13"/>
      <c r="Q15" s="105">
        <f t="shared" ref="Q15:Q28" si="5">V15+X15+Y15+R15</f>
        <v>0</v>
      </c>
      <c r="R15" s="14">
        <f t="shared" si="2"/>
        <v>0</v>
      </c>
      <c r="S15" s="15"/>
      <c r="T15" s="12"/>
      <c r="U15" s="13"/>
      <c r="V15" s="15"/>
      <c r="W15" s="12"/>
      <c r="X15" s="12"/>
      <c r="Y15" s="12"/>
      <c r="Z15" s="12"/>
      <c r="AA15" s="16"/>
    </row>
    <row r="16" spans="1:27" ht="20.25">
      <c r="A16" s="88" t="s">
        <v>30</v>
      </c>
      <c r="B16" s="98" t="s">
        <v>150</v>
      </c>
      <c r="C16" s="133">
        <v>90</v>
      </c>
      <c r="D16" s="148">
        <f t="shared" si="3"/>
        <v>3</v>
      </c>
      <c r="E16" s="145">
        <f t="shared" si="0"/>
        <v>90</v>
      </c>
      <c r="F16" s="16">
        <f t="shared" si="1"/>
        <v>90</v>
      </c>
      <c r="G16" s="95">
        <f t="shared" si="4"/>
        <v>46</v>
      </c>
      <c r="H16" s="15">
        <v>28</v>
      </c>
      <c r="I16" s="12"/>
      <c r="J16" s="13">
        <v>18</v>
      </c>
      <c r="K16" s="15">
        <v>44</v>
      </c>
      <c r="L16" s="12"/>
      <c r="M16" s="12"/>
      <c r="N16" s="12"/>
      <c r="O16" s="12"/>
      <c r="P16" s="13" t="s">
        <v>58</v>
      </c>
      <c r="Q16" s="105">
        <f t="shared" si="5"/>
        <v>0</v>
      </c>
      <c r="R16" s="14">
        <f t="shared" si="2"/>
        <v>0</v>
      </c>
      <c r="S16" s="15"/>
      <c r="T16" s="12"/>
      <c r="U16" s="13"/>
      <c r="V16" s="15"/>
      <c r="W16" s="12"/>
      <c r="X16" s="12"/>
      <c r="Y16" s="12"/>
      <c r="Z16" s="12"/>
      <c r="AA16" s="16"/>
    </row>
    <row r="17" spans="1:27" ht="40.5">
      <c r="A17" s="88" t="s">
        <v>31</v>
      </c>
      <c r="B17" s="98" t="s">
        <v>151</v>
      </c>
      <c r="C17" s="133">
        <v>180</v>
      </c>
      <c r="D17" s="148">
        <f t="shared" si="3"/>
        <v>6</v>
      </c>
      <c r="E17" s="145">
        <f t="shared" si="0"/>
        <v>180</v>
      </c>
      <c r="F17" s="16">
        <f t="shared" si="1"/>
        <v>0</v>
      </c>
      <c r="G17" s="95">
        <f t="shared" si="4"/>
        <v>0</v>
      </c>
      <c r="H17" s="15"/>
      <c r="I17" s="12"/>
      <c r="J17" s="13"/>
      <c r="K17" s="15"/>
      <c r="L17" s="12"/>
      <c r="M17" s="12"/>
      <c r="N17" s="12"/>
      <c r="O17" s="12"/>
      <c r="P17" s="13"/>
      <c r="Q17" s="105">
        <f t="shared" si="5"/>
        <v>180</v>
      </c>
      <c r="R17" s="14">
        <f t="shared" si="2"/>
        <v>60</v>
      </c>
      <c r="S17" s="15">
        <v>30</v>
      </c>
      <c r="T17" s="12"/>
      <c r="U17" s="13">
        <v>30</v>
      </c>
      <c r="V17" s="15">
        <v>120</v>
      </c>
      <c r="W17" s="12"/>
      <c r="X17" s="12"/>
      <c r="Y17" s="12"/>
      <c r="Z17" s="12" t="s">
        <v>97</v>
      </c>
      <c r="AA17" s="16"/>
    </row>
    <row r="18" spans="1:27" ht="20.25">
      <c r="A18" s="88" t="s">
        <v>32</v>
      </c>
      <c r="B18" s="98" t="s">
        <v>152</v>
      </c>
      <c r="C18" s="133">
        <v>120</v>
      </c>
      <c r="D18" s="148">
        <f t="shared" si="3"/>
        <v>4</v>
      </c>
      <c r="E18" s="145">
        <f t="shared" si="0"/>
        <v>120</v>
      </c>
      <c r="F18" s="16">
        <f t="shared" si="1"/>
        <v>0</v>
      </c>
      <c r="G18" s="95">
        <f t="shared" si="4"/>
        <v>0</v>
      </c>
      <c r="H18" s="15"/>
      <c r="I18" s="12"/>
      <c r="J18" s="13"/>
      <c r="K18" s="15"/>
      <c r="L18" s="12"/>
      <c r="M18" s="12"/>
      <c r="N18" s="12"/>
      <c r="O18" s="12"/>
      <c r="P18" s="13"/>
      <c r="Q18" s="105">
        <f t="shared" si="5"/>
        <v>120</v>
      </c>
      <c r="R18" s="14">
        <f t="shared" si="2"/>
        <v>60</v>
      </c>
      <c r="S18" s="15">
        <v>30</v>
      </c>
      <c r="T18" s="12"/>
      <c r="U18" s="13">
        <v>30</v>
      </c>
      <c r="V18" s="15">
        <v>60</v>
      </c>
      <c r="W18" s="12"/>
      <c r="X18" s="12"/>
      <c r="Y18" s="12"/>
      <c r="Z18" s="12" t="s">
        <v>97</v>
      </c>
      <c r="AA18" s="16"/>
    </row>
    <row r="19" spans="1:27" ht="20.25">
      <c r="A19" s="88" t="s">
        <v>33</v>
      </c>
      <c r="B19" s="98" t="s">
        <v>153</v>
      </c>
      <c r="C19" s="133">
        <v>60</v>
      </c>
      <c r="D19" s="148">
        <f t="shared" si="3"/>
        <v>2</v>
      </c>
      <c r="E19" s="145">
        <f t="shared" si="0"/>
        <v>60</v>
      </c>
      <c r="F19" s="16">
        <f t="shared" si="1"/>
        <v>0</v>
      </c>
      <c r="G19" s="95">
        <f t="shared" si="4"/>
        <v>0</v>
      </c>
      <c r="H19" s="15"/>
      <c r="I19" s="12"/>
      <c r="J19" s="13"/>
      <c r="K19" s="15"/>
      <c r="L19" s="12"/>
      <c r="M19" s="12"/>
      <c r="N19" s="12"/>
      <c r="O19" s="12"/>
      <c r="P19" s="13"/>
      <c r="Q19" s="105">
        <f t="shared" si="5"/>
        <v>60</v>
      </c>
      <c r="R19" s="14">
        <f t="shared" si="2"/>
        <v>30</v>
      </c>
      <c r="S19" s="15">
        <v>20</v>
      </c>
      <c r="T19" s="12"/>
      <c r="U19" s="13">
        <v>10</v>
      </c>
      <c r="V19" s="15">
        <v>30</v>
      </c>
      <c r="W19" s="12"/>
      <c r="X19" s="12"/>
      <c r="Y19" s="12"/>
      <c r="Z19" s="12"/>
      <c r="AA19" s="16" t="s">
        <v>58</v>
      </c>
    </row>
    <row r="20" spans="1:27" ht="20.25">
      <c r="A20" s="88" t="s">
        <v>34</v>
      </c>
      <c r="B20" s="98" t="s">
        <v>154</v>
      </c>
      <c r="C20" s="133">
        <v>120</v>
      </c>
      <c r="D20" s="148">
        <f t="shared" si="3"/>
        <v>4</v>
      </c>
      <c r="E20" s="145">
        <f t="shared" si="0"/>
        <v>120</v>
      </c>
      <c r="F20" s="16">
        <f t="shared" si="1"/>
        <v>120</v>
      </c>
      <c r="G20" s="95">
        <f t="shared" si="4"/>
        <v>46</v>
      </c>
      <c r="H20" s="15">
        <v>28</v>
      </c>
      <c r="I20" s="12"/>
      <c r="J20" s="13">
        <v>18</v>
      </c>
      <c r="K20" s="15">
        <v>74</v>
      </c>
      <c r="L20" s="12" t="s">
        <v>115</v>
      </c>
      <c r="M20" s="12"/>
      <c r="N20" s="12"/>
      <c r="O20" s="12" t="s">
        <v>97</v>
      </c>
      <c r="P20" s="13"/>
      <c r="Q20" s="105">
        <f t="shared" si="5"/>
        <v>0</v>
      </c>
      <c r="R20" s="14">
        <f t="shared" si="2"/>
        <v>0</v>
      </c>
      <c r="S20" s="15"/>
      <c r="T20" s="12"/>
      <c r="U20" s="13"/>
      <c r="V20" s="15"/>
      <c r="W20" s="12"/>
      <c r="X20" s="12"/>
      <c r="Y20" s="12"/>
      <c r="Z20" s="12"/>
      <c r="AA20" s="16"/>
    </row>
    <row r="21" spans="1:27" ht="40.5">
      <c r="A21" s="88" t="s">
        <v>35</v>
      </c>
      <c r="B21" s="98" t="s">
        <v>155</v>
      </c>
      <c r="C21" s="133">
        <v>120</v>
      </c>
      <c r="D21" s="148">
        <f t="shared" si="3"/>
        <v>4</v>
      </c>
      <c r="E21" s="145">
        <f t="shared" si="0"/>
        <v>120</v>
      </c>
      <c r="F21" s="16">
        <f t="shared" si="1"/>
        <v>0</v>
      </c>
      <c r="G21" s="95">
        <f t="shared" si="4"/>
        <v>0</v>
      </c>
      <c r="H21" s="15"/>
      <c r="I21" s="12"/>
      <c r="J21" s="13"/>
      <c r="K21" s="15"/>
      <c r="L21" s="12"/>
      <c r="M21" s="12"/>
      <c r="N21" s="12"/>
      <c r="O21" s="12"/>
      <c r="P21" s="13"/>
      <c r="Q21" s="105">
        <f t="shared" si="5"/>
        <v>120</v>
      </c>
      <c r="R21" s="14">
        <f t="shared" si="2"/>
        <v>60</v>
      </c>
      <c r="S21" s="15">
        <v>30</v>
      </c>
      <c r="T21" s="12"/>
      <c r="U21" s="13">
        <v>30</v>
      </c>
      <c r="V21" s="15">
        <v>60</v>
      </c>
      <c r="W21" s="12"/>
      <c r="X21" s="12"/>
      <c r="Y21" s="12"/>
      <c r="Z21" s="12" t="s">
        <v>97</v>
      </c>
      <c r="AA21" s="16"/>
    </row>
    <row r="22" spans="1:27" ht="20.25">
      <c r="A22" s="88" t="s">
        <v>36</v>
      </c>
      <c r="B22" s="98" t="s">
        <v>156</v>
      </c>
      <c r="C22" s="133">
        <v>120</v>
      </c>
      <c r="D22" s="148">
        <f t="shared" si="3"/>
        <v>4</v>
      </c>
      <c r="E22" s="145">
        <f t="shared" si="0"/>
        <v>120</v>
      </c>
      <c r="F22" s="16">
        <f t="shared" si="1"/>
        <v>0</v>
      </c>
      <c r="G22" s="95">
        <f t="shared" si="4"/>
        <v>0</v>
      </c>
      <c r="H22" s="15"/>
      <c r="I22" s="12"/>
      <c r="J22" s="13"/>
      <c r="K22" s="15"/>
      <c r="L22" s="12"/>
      <c r="M22" s="12"/>
      <c r="N22" s="12"/>
      <c r="O22" s="12"/>
      <c r="P22" s="13"/>
      <c r="Q22" s="105">
        <f t="shared" si="5"/>
        <v>120</v>
      </c>
      <c r="R22" s="14">
        <f t="shared" si="2"/>
        <v>60</v>
      </c>
      <c r="S22" s="15">
        <v>30</v>
      </c>
      <c r="T22" s="12"/>
      <c r="U22" s="13">
        <v>30</v>
      </c>
      <c r="V22" s="15">
        <v>60</v>
      </c>
      <c r="W22" s="12"/>
      <c r="X22" s="12"/>
      <c r="Y22" s="12"/>
      <c r="Z22" s="12"/>
      <c r="AA22" s="16" t="s">
        <v>58</v>
      </c>
    </row>
    <row r="23" spans="1:27" ht="21" thickBot="1">
      <c r="A23" s="176" t="s">
        <v>37</v>
      </c>
      <c r="B23" s="158" t="s">
        <v>157</v>
      </c>
      <c r="C23" s="177">
        <v>90</v>
      </c>
      <c r="D23" s="150">
        <f t="shared" si="3"/>
        <v>3</v>
      </c>
      <c r="E23" s="178">
        <f t="shared" si="0"/>
        <v>90</v>
      </c>
      <c r="F23" s="110">
        <f t="shared" si="1"/>
        <v>90</v>
      </c>
      <c r="G23" s="294">
        <f t="shared" si="4"/>
        <v>54</v>
      </c>
      <c r="H23" s="179">
        <v>34</v>
      </c>
      <c r="I23" s="109"/>
      <c r="J23" s="180">
        <v>20</v>
      </c>
      <c r="K23" s="179">
        <v>36</v>
      </c>
      <c r="L23" s="109"/>
      <c r="M23" s="109"/>
      <c r="N23" s="109"/>
      <c r="O23" s="109"/>
      <c r="P23" s="180" t="s">
        <v>58</v>
      </c>
      <c r="Q23" s="181">
        <f t="shared" si="5"/>
        <v>0</v>
      </c>
      <c r="R23" s="295">
        <f t="shared" si="2"/>
        <v>0</v>
      </c>
      <c r="S23" s="179"/>
      <c r="T23" s="109"/>
      <c r="U23" s="180"/>
      <c r="V23" s="179"/>
      <c r="W23" s="109"/>
      <c r="X23" s="109"/>
      <c r="Y23" s="109"/>
      <c r="Z23" s="109"/>
      <c r="AA23" s="110"/>
    </row>
    <row r="24" spans="1:27" ht="20.25">
      <c r="A24" s="441" t="s">
        <v>38</v>
      </c>
      <c r="B24" s="442" t="s">
        <v>159</v>
      </c>
      <c r="C24" s="443">
        <v>150</v>
      </c>
      <c r="D24" s="444">
        <f t="shared" si="3"/>
        <v>5</v>
      </c>
      <c r="E24" s="445">
        <f t="shared" si="0"/>
        <v>150</v>
      </c>
      <c r="F24" s="446">
        <f t="shared" si="1"/>
        <v>150</v>
      </c>
      <c r="G24" s="447">
        <f t="shared" si="4"/>
        <v>54</v>
      </c>
      <c r="H24" s="448">
        <v>34</v>
      </c>
      <c r="I24" s="449"/>
      <c r="J24" s="450">
        <v>20</v>
      </c>
      <c r="K24" s="448">
        <v>96</v>
      </c>
      <c r="L24" s="449"/>
      <c r="M24" s="449"/>
      <c r="N24" s="449"/>
      <c r="O24" s="449"/>
      <c r="P24" s="450" t="s">
        <v>58</v>
      </c>
      <c r="Q24" s="451">
        <f t="shared" si="5"/>
        <v>0</v>
      </c>
      <c r="R24" s="452">
        <f t="shared" si="2"/>
        <v>0</v>
      </c>
      <c r="S24" s="448"/>
      <c r="T24" s="449"/>
      <c r="U24" s="450"/>
      <c r="V24" s="448"/>
      <c r="W24" s="449"/>
      <c r="X24" s="449"/>
      <c r="Y24" s="449"/>
      <c r="Z24" s="449"/>
      <c r="AA24" s="446"/>
    </row>
    <row r="25" spans="1:27" ht="21" thickBot="1">
      <c r="A25" s="453" t="s">
        <v>39</v>
      </c>
      <c r="B25" s="454" t="s">
        <v>158</v>
      </c>
      <c r="C25" s="455">
        <v>150</v>
      </c>
      <c r="D25" s="456">
        <f t="shared" si="3"/>
        <v>5</v>
      </c>
      <c r="E25" s="457">
        <f t="shared" si="0"/>
        <v>150</v>
      </c>
      <c r="F25" s="458">
        <f t="shared" si="1"/>
        <v>0</v>
      </c>
      <c r="G25" s="459">
        <f t="shared" si="4"/>
        <v>0</v>
      </c>
      <c r="H25" s="460"/>
      <c r="I25" s="461"/>
      <c r="J25" s="462"/>
      <c r="K25" s="460"/>
      <c r="L25" s="461"/>
      <c r="M25" s="461"/>
      <c r="N25" s="461"/>
      <c r="O25" s="461"/>
      <c r="P25" s="462"/>
      <c r="Q25" s="463">
        <f t="shared" si="5"/>
        <v>150</v>
      </c>
      <c r="R25" s="464">
        <f t="shared" si="2"/>
        <v>90</v>
      </c>
      <c r="S25" s="460">
        <v>46</v>
      </c>
      <c r="T25" s="461"/>
      <c r="U25" s="462">
        <v>44</v>
      </c>
      <c r="V25" s="460">
        <v>60</v>
      </c>
      <c r="W25" s="461"/>
      <c r="X25" s="461"/>
      <c r="Y25" s="461"/>
      <c r="Z25" s="461"/>
      <c r="AA25" s="458" t="s">
        <v>58</v>
      </c>
    </row>
    <row r="26" spans="1:27" ht="20.25">
      <c r="A26" s="82" t="s">
        <v>40</v>
      </c>
      <c r="B26" s="129" t="s">
        <v>100</v>
      </c>
      <c r="C26" s="132">
        <v>270</v>
      </c>
      <c r="D26" s="147">
        <f t="shared" si="3"/>
        <v>9</v>
      </c>
      <c r="E26" s="144">
        <f t="shared" si="0"/>
        <v>270</v>
      </c>
      <c r="F26" s="10">
        <f t="shared" si="1"/>
        <v>270</v>
      </c>
      <c r="G26" s="120">
        <f t="shared" si="4"/>
        <v>180</v>
      </c>
      <c r="H26" s="9"/>
      <c r="I26" s="6"/>
      <c r="J26" s="7">
        <f>30*6</f>
        <v>180</v>
      </c>
      <c r="K26" s="9">
        <f>6*15</f>
        <v>90</v>
      </c>
      <c r="L26" s="6"/>
      <c r="M26" s="6"/>
      <c r="N26" s="6"/>
      <c r="O26" s="6"/>
      <c r="P26" s="7" t="s">
        <v>58</v>
      </c>
      <c r="Q26" s="104">
        <f t="shared" si="5"/>
        <v>0</v>
      </c>
      <c r="R26" s="8">
        <f t="shared" si="2"/>
        <v>0</v>
      </c>
      <c r="S26" s="9"/>
      <c r="T26" s="124"/>
      <c r="U26" s="125"/>
      <c r="V26" s="130"/>
      <c r="W26" s="6"/>
      <c r="X26" s="6"/>
      <c r="Y26" s="6"/>
      <c r="Z26" s="6"/>
      <c r="AA26" s="131"/>
    </row>
    <row r="27" spans="1:27" ht="20.25">
      <c r="A27" s="88" t="s">
        <v>41</v>
      </c>
      <c r="B27" s="123" t="s">
        <v>101</v>
      </c>
      <c r="C27" s="133">
        <v>180</v>
      </c>
      <c r="D27" s="148">
        <f t="shared" si="3"/>
        <v>6</v>
      </c>
      <c r="E27" s="145">
        <f t="shared" si="0"/>
        <v>180</v>
      </c>
      <c r="F27" s="16">
        <f t="shared" si="1"/>
        <v>0</v>
      </c>
      <c r="G27" s="139">
        <f t="shared" si="4"/>
        <v>0</v>
      </c>
      <c r="H27" s="15"/>
      <c r="I27" s="12"/>
      <c r="J27" s="13"/>
      <c r="K27" s="15"/>
      <c r="L27" s="12"/>
      <c r="M27" s="12"/>
      <c r="N27" s="12"/>
      <c r="O27" s="12"/>
      <c r="P27" s="13"/>
      <c r="Q27" s="105">
        <f t="shared" si="5"/>
        <v>180</v>
      </c>
      <c r="R27" s="14">
        <f t="shared" si="2"/>
        <v>120</v>
      </c>
      <c r="S27" s="15"/>
      <c r="T27" s="107"/>
      <c r="U27" s="126">
        <f>30*4</f>
        <v>120</v>
      </c>
      <c r="V27" s="17">
        <f>4*15</f>
        <v>60</v>
      </c>
      <c r="W27" s="12"/>
      <c r="X27" s="12"/>
      <c r="Y27" s="12"/>
      <c r="Z27" s="12"/>
      <c r="AA27" s="86" t="s">
        <v>58</v>
      </c>
    </row>
    <row r="28" spans="1:27" ht="21" thickBot="1">
      <c r="A28" s="88" t="s">
        <v>52</v>
      </c>
      <c r="B28" s="123" t="s">
        <v>160</v>
      </c>
      <c r="C28" s="133">
        <v>90</v>
      </c>
      <c r="D28" s="149">
        <f t="shared" si="3"/>
        <v>0</v>
      </c>
      <c r="E28" s="145">
        <f t="shared" si="0"/>
        <v>0</v>
      </c>
      <c r="F28" s="16">
        <f t="shared" si="1"/>
        <v>0</v>
      </c>
      <c r="G28" s="139">
        <f t="shared" si="4"/>
        <v>0</v>
      </c>
      <c r="H28" s="15"/>
      <c r="I28" s="12"/>
      <c r="J28" s="13"/>
      <c r="K28" s="15"/>
      <c r="L28" s="12"/>
      <c r="M28" s="12"/>
      <c r="N28" s="12"/>
      <c r="O28" s="12"/>
      <c r="P28" s="13"/>
      <c r="Q28" s="105">
        <f t="shared" si="5"/>
        <v>0</v>
      </c>
      <c r="R28" s="14">
        <f t="shared" si="2"/>
        <v>0</v>
      </c>
      <c r="S28" s="15"/>
      <c r="T28" s="107"/>
      <c r="U28" s="126"/>
      <c r="V28" s="17"/>
      <c r="W28" s="12"/>
      <c r="X28" s="12"/>
      <c r="Y28" s="12"/>
      <c r="Z28" s="12"/>
      <c r="AA28" s="86"/>
    </row>
    <row r="29" spans="1:27" ht="21" thickBot="1">
      <c r="A29" s="115"/>
      <c r="B29" s="116" t="s">
        <v>42</v>
      </c>
      <c r="C29" s="117">
        <f>SUM(C14:C28)</f>
        <v>1920</v>
      </c>
      <c r="D29" s="19">
        <f>SUM(D14:D28)</f>
        <v>61</v>
      </c>
      <c r="E29" s="117">
        <f>SUM(E14:E28)</f>
        <v>1830</v>
      </c>
      <c r="F29" s="117">
        <f>SUM(F14:F28)</f>
        <v>810</v>
      </c>
      <c r="G29" s="117">
        <f>SUM(G14:G25)</f>
        <v>246</v>
      </c>
      <c r="H29" s="117">
        <f>SUM(H14:H28)</f>
        <v>152</v>
      </c>
      <c r="I29" s="117">
        <f>SUM(I14:I28)</f>
        <v>0</v>
      </c>
      <c r="J29" s="117">
        <f>SUM(J14:J28)</f>
        <v>274</v>
      </c>
      <c r="K29" s="117">
        <f>SUM(K14:K28)</f>
        <v>384</v>
      </c>
      <c r="L29" s="117">
        <v>1</v>
      </c>
      <c r="M29" s="117">
        <f>SUM(M14:M28)</f>
        <v>0</v>
      </c>
      <c r="N29" s="117">
        <f>SUM(N14:N28)</f>
        <v>0</v>
      </c>
      <c r="O29" s="117">
        <v>2</v>
      </c>
      <c r="P29" s="117">
        <v>3</v>
      </c>
      <c r="Q29" s="23">
        <f>SUM(Q14:Q28)</f>
        <v>1020</v>
      </c>
      <c r="R29" s="23">
        <f>SUM(R14:R25)</f>
        <v>390</v>
      </c>
      <c r="S29" s="23">
        <f t="shared" ref="S29:Y29" si="6">SUM(S14:S28)</f>
        <v>204</v>
      </c>
      <c r="T29" s="23">
        <f t="shared" si="6"/>
        <v>0</v>
      </c>
      <c r="U29" s="23">
        <f t="shared" si="6"/>
        <v>306</v>
      </c>
      <c r="V29" s="23">
        <f t="shared" si="6"/>
        <v>510</v>
      </c>
      <c r="W29" s="23">
        <f t="shared" si="6"/>
        <v>0</v>
      </c>
      <c r="X29" s="23">
        <f t="shared" si="6"/>
        <v>0</v>
      </c>
      <c r="Y29" s="23">
        <f t="shared" si="6"/>
        <v>0</v>
      </c>
      <c r="Z29" s="23">
        <v>3</v>
      </c>
      <c r="AA29" s="23">
        <v>3</v>
      </c>
    </row>
    <row r="30" spans="1:27" ht="21" thickBot="1">
      <c r="A30" s="592"/>
      <c r="B30" s="24" t="s">
        <v>43</v>
      </c>
      <c r="C30" s="25"/>
      <c r="D30" s="26"/>
      <c r="E30" s="27"/>
      <c r="F30" s="28"/>
      <c r="G30" s="29">
        <f>G29/J10</f>
        <v>27.333333333333332</v>
      </c>
      <c r="H30" s="30"/>
      <c r="I30" s="31"/>
      <c r="J30" s="31"/>
      <c r="K30" s="31"/>
      <c r="L30" s="31"/>
      <c r="M30" s="31"/>
      <c r="N30" s="31"/>
      <c r="O30" s="32"/>
      <c r="P30" s="33"/>
      <c r="Q30" s="28"/>
      <c r="R30" s="34">
        <f>SUM(R14:R25)/U10</f>
        <v>26</v>
      </c>
      <c r="S30" s="35"/>
      <c r="T30" s="25"/>
      <c r="U30" s="25"/>
      <c r="V30" s="25"/>
      <c r="W30" s="25"/>
      <c r="X30" s="25"/>
      <c r="Y30" s="25"/>
      <c r="Z30" s="36"/>
      <c r="AA30" s="90"/>
    </row>
    <row r="31" spans="1:27" ht="21" thickBot="1">
      <c r="A31" s="593"/>
      <c r="B31" s="37" t="s">
        <v>44</v>
      </c>
      <c r="C31" s="27"/>
      <c r="D31" s="38"/>
      <c r="E31" s="27"/>
      <c r="F31" s="39"/>
      <c r="G31" s="40"/>
      <c r="H31" s="41"/>
      <c r="I31" s="27"/>
      <c r="J31" s="27"/>
      <c r="K31" s="27"/>
      <c r="L31" s="27"/>
      <c r="M31" s="27"/>
      <c r="N31" s="42"/>
      <c r="O31" s="23">
        <v>2</v>
      </c>
      <c r="P31" s="43"/>
      <c r="Q31" s="44"/>
      <c r="R31" s="45"/>
      <c r="S31" s="46"/>
      <c r="T31" s="46"/>
      <c r="U31" s="46"/>
      <c r="V31" s="46"/>
      <c r="W31" s="46"/>
      <c r="X31" s="46"/>
      <c r="Y31" s="42"/>
      <c r="Z31" s="23">
        <v>3</v>
      </c>
      <c r="AA31" s="91"/>
    </row>
    <row r="32" spans="1:27" ht="21" thickBot="1">
      <c r="A32" s="593"/>
      <c r="B32" s="37" t="s">
        <v>45</v>
      </c>
      <c r="C32" s="27"/>
      <c r="D32" s="38"/>
      <c r="E32" s="27"/>
      <c r="F32" s="39"/>
      <c r="G32" s="42"/>
      <c r="H32" s="41"/>
      <c r="I32" s="27"/>
      <c r="J32" s="27"/>
      <c r="K32" s="27"/>
      <c r="L32" s="47"/>
      <c r="M32" s="27"/>
      <c r="N32" s="46"/>
      <c r="O32" s="40"/>
      <c r="P32" s="23">
        <v>4</v>
      </c>
      <c r="Q32" s="44"/>
      <c r="R32" s="46"/>
      <c r="S32" s="46"/>
      <c r="T32" s="46"/>
      <c r="U32" s="46"/>
      <c r="V32" s="46"/>
      <c r="W32" s="48"/>
      <c r="X32" s="46"/>
      <c r="Y32" s="46"/>
      <c r="Z32" s="40"/>
      <c r="AA32" s="23">
        <v>4</v>
      </c>
    </row>
    <row r="33" spans="1:27" ht="21" thickBot="1">
      <c r="A33" s="593"/>
      <c r="B33" s="49" t="s">
        <v>46</v>
      </c>
      <c r="C33" s="47"/>
      <c r="D33" s="50"/>
      <c r="E33" s="47"/>
      <c r="F33" s="51"/>
      <c r="G33" s="50"/>
      <c r="H33" s="52"/>
      <c r="I33" s="53"/>
      <c r="J33" s="53"/>
      <c r="K33" s="54"/>
      <c r="L33" s="23">
        <v>1</v>
      </c>
      <c r="M33" s="55"/>
      <c r="N33" s="56"/>
      <c r="O33" s="56"/>
      <c r="P33" s="57"/>
      <c r="Q33" s="58"/>
      <c r="R33" s="48"/>
      <c r="S33" s="48"/>
      <c r="T33" s="48"/>
      <c r="U33" s="48"/>
      <c r="V33" s="59"/>
      <c r="W33" s="23">
        <v>0</v>
      </c>
      <c r="X33" s="51"/>
      <c r="Y33" s="47"/>
      <c r="Z33" s="48"/>
      <c r="AA33" s="92"/>
    </row>
    <row r="34" spans="1:27" ht="21" thickBot="1">
      <c r="A34" s="594"/>
      <c r="B34" s="87" t="s">
        <v>47</v>
      </c>
      <c r="C34" s="60">
        <f>SUM(C30:C33)</f>
        <v>0</v>
      </c>
      <c r="D34" s="60">
        <f t="shared" ref="D34:AA34" si="7">SUM(D30:D33)</f>
        <v>0</v>
      </c>
      <c r="E34" s="60">
        <f t="shared" si="7"/>
        <v>0</v>
      </c>
      <c r="F34" s="61">
        <f t="shared" si="7"/>
        <v>0</v>
      </c>
      <c r="G34" s="136">
        <f>SUM(G30:G33)</f>
        <v>27.333333333333332</v>
      </c>
      <c r="H34" s="22">
        <f t="shared" si="7"/>
        <v>0</v>
      </c>
      <c r="I34" s="20">
        <f t="shared" si="7"/>
        <v>0</v>
      </c>
      <c r="J34" s="20">
        <f t="shared" si="7"/>
        <v>0</v>
      </c>
      <c r="K34" s="21">
        <f t="shared" si="7"/>
        <v>0</v>
      </c>
      <c r="L34" s="23">
        <f t="shared" si="7"/>
        <v>1</v>
      </c>
      <c r="M34" s="22">
        <f t="shared" si="7"/>
        <v>0</v>
      </c>
      <c r="N34" s="20">
        <f t="shared" si="7"/>
        <v>0</v>
      </c>
      <c r="O34" s="20">
        <f>SUM(O30:O33)</f>
        <v>2</v>
      </c>
      <c r="P34" s="20">
        <f t="shared" si="7"/>
        <v>4</v>
      </c>
      <c r="Q34" s="61">
        <f t="shared" si="7"/>
        <v>0</v>
      </c>
      <c r="R34" s="136">
        <f t="shared" si="7"/>
        <v>26</v>
      </c>
      <c r="S34" s="118">
        <f t="shared" si="7"/>
        <v>0</v>
      </c>
      <c r="T34" s="60">
        <f t="shared" si="7"/>
        <v>0</v>
      </c>
      <c r="U34" s="60">
        <f t="shared" si="7"/>
        <v>0</v>
      </c>
      <c r="V34" s="60">
        <f t="shared" si="7"/>
        <v>0</v>
      </c>
      <c r="W34" s="60">
        <f t="shared" si="7"/>
        <v>0</v>
      </c>
      <c r="X34" s="60">
        <f t="shared" si="7"/>
        <v>0</v>
      </c>
      <c r="Y34" s="60">
        <f t="shared" si="7"/>
        <v>0</v>
      </c>
      <c r="Z34" s="60">
        <f t="shared" si="7"/>
        <v>3</v>
      </c>
      <c r="AA34" s="93">
        <f t="shared" si="7"/>
        <v>4</v>
      </c>
    </row>
    <row r="35" spans="1:27" ht="20.25">
      <c r="A35" s="62"/>
      <c r="B35" s="62"/>
      <c r="C35" s="63"/>
      <c r="D35" s="62"/>
      <c r="E35" s="63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</row>
    <row r="36" spans="1:27" ht="20.25">
      <c r="A36" s="62"/>
      <c r="B36" s="62"/>
      <c r="C36" s="63"/>
      <c r="D36" s="62"/>
      <c r="E36" s="63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</row>
    <row r="37" spans="1:27" ht="20.25">
      <c r="A37" s="62"/>
      <c r="B37" s="62"/>
      <c r="C37" s="63"/>
      <c r="D37" s="62"/>
      <c r="E37" s="63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</row>
    <row r="38" spans="1:27" ht="26.25">
      <c r="A38" s="1"/>
      <c r="B38" s="64" t="s">
        <v>85</v>
      </c>
      <c r="C38" s="64"/>
      <c r="D38" s="64"/>
      <c r="E38" s="64"/>
      <c r="F38" s="64"/>
      <c r="G38" s="64"/>
      <c r="H38" s="64"/>
      <c r="I38" s="64"/>
      <c r="J38" s="64"/>
      <c r="K38" s="64" t="s">
        <v>55</v>
      </c>
      <c r="L38" s="64"/>
      <c r="M38" s="64"/>
      <c r="N38" s="64"/>
      <c r="O38" s="64"/>
      <c r="P38" s="64"/>
      <c r="Q38" s="64"/>
      <c r="R38" s="65"/>
      <c r="S38" s="65"/>
      <c r="T38" s="66" t="s">
        <v>90</v>
      </c>
      <c r="U38" s="67"/>
      <c r="V38" s="67" t="s">
        <v>146</v>
      </c>
      <c r="W38" s="67"/>
      <c r="X38" s="67"/>
      <c r="Y38" s="68"/>
      <c r="Z38" s="68"/>
      <c r="AA38" s="68"/>
    </row>
    <row r="39" spans="1:27" ht="26.25">
      <c r="A39" s="69"/>
      <c r="B39" s="595"/>
      <c r="C39" s="595"/>
      <c r="D39" s="595"/>
      <c r="E39" s="595"/>
      <c r="F39" s="595"/>
      <c r="G39" s="595"/>
      <c r="H39" s="595"/>
      <c r="I39" s="595"/>
      <c r="J39" s="595"/>
      <c r="K39" s="69"/>
      <c r="L39" s="69"/>
      <c r="M39" s="69"/>
      <c r="N39" s="69"/>
      <c r="O39" s="69"/>
      <c r="P39" s="69"/>
      <c r="Q39" s="69"/>
      <c r="R39" s="69" t="s">
        <v>48</v>
      </c>
      <c r="S39" s="71"/>
      <c r="T39" s="72" t="s">
        <v>49</v>
      </c>
      <c r="U39" s="73" t="s">
        <v>89</v>
      </c>
      <c r="V39" s="73"/>
      <c r="W39" s="73"/>
      <c r="X39" s="72"/>
      <c r="Y39" s="72"/>
      <c r="Z39" s="74"/>
      <c r="AA39" s="74"/>
    </row>
    <row r="40" spans="1:27" ht="26.25">
      <c r="A40" s="69"/>
      <c r="B40" s="163"/>
      <c r="C40" s="163"/>
      <c r="D40" s="163"/>
      <c r="E40" s="163"/>
      <c r="F40" s="163"/>
      <c r="G40" s="163"/>
      <c r="H40" s="163"/>
      <c r="I40" s="163"/>
      <c r="J40" s="163"/>
      <c r="K40" s="69"/>
      <c r="L40" s="69"/>
      <c r="M40" s="69"/>
      <c r="N40" s="69"/>
      <c r="O40" s="69"/>
      <c r="P40" s="69"/>
      <c r="Q40" s="69"/>
      <c r="R40" s="69"/>
      <c r="S40" s="71"/>
      <c r="T40" s="72"/>
      <c r="U40" s="73"/>
      <c r="V40" s="73"/>
      <c r="W40" s="73"/>
      <c r="X40" s="72"/>
      <c r="Y40" s="72"/>
      <c r="Z40" s="74"/>
      <c r="AA40" s="74"/>
    </row>
    <row r="41" spans="1:27" ht="26.25">
      <c r="A41" s="69"/>
      <c r="B41" s="163"/>
      <c r="C41" s="163"/>
      <c r="D41" s="163"/>
      <c r="E41" s="163"/>
      <c r="F41" s="163"/>
      <c r="G41" s="163"/>
      <c r="H41" s="163"/>
      <c r="I41" s="163"/>
      <c r="J41" s="163"/>
      <c r="K41" s="64"/>
      <c r="L41" s="64"/>
      <c r="M41" s="64"/>
      <c r="N41" s="64"/>
      <c r="O41" s="64"/>
      <c r="P41" s="64"/>
      <c r="Q41" s="64"/>
      <c r="R41" s="64"/>
      <c r="S41" s="64"/>
      <c r="T41" s="66"/>
      <c r="U41" s="66"/>
      <c r="V41" s="66"/>
      <c r="W41" s="66"/>
      <c r="X41" s="75"/>
      <c r="Y41" s="75"/>
      <c r="Z41" s="76"/>
      <c r="AA41" s="76"/>
    </row>
    <row r="42" spans="1:27" ht="26.25">
      <c r="A42" s="69"/>
      <c r="B42" s="163"/>
      <c r="C42" s="163"/>
      <c r="D42" s="163"/>
      <c r="E42" s="163"/>
      <c r="F42" s="163"/>
      <c r="G42" s="163"/>
      <c r="H42" s="163"/>
      <c r="I42" s="163"/>
      <c r="J42" s="163"/>
      <c r="K42" s="64" t="s">
        <v>50</v>
      </c>
      <c r="L42" s="64"/>
      <c r="M42" s="64"/>
      <c r="N42" s="64"/>
      <c r="O42" s="64"/>
      <c r="P42" s="64"/>
      <c r="Q42" s="64"/>
      <c r="R42" s="65"/>
      <c r="S42" s="65"/>
      <c r="T42" s="66"/>
      <c r="U42" s="67"/>
      <c r="V42" s="67"/>
      <c r="W42" s="67" t="s">
        <v>145</v>
      </c>
      <c r="X42" s="67"/>
      <c r="Y42" s="68"/>
      <c r="Z42" s="76"/>
      <c r="AA42" s="76"/>
    </row>
    <row r="43" spans="1:27" ht="26.25">
      <c r="A43" s="69"/>
      <c r="B43" s="163"/>
      <c r="C43" s="163"/>
      <c r="D43" s="163"/>
      <c r="E43" s="163"/>
      <c r="F43" s="163"/>
      <c r="G43" s="163"/>
      <c r="H43" s="163"/>
      <c r="I43" s="163"/>
      <c r="J43" s="163"/>
      <c r="K43" s="69"/>
      <c r="L43" s="69"/>
      <c r="M43" s="69"/>
      <c r="N43" s="69"/>
      <c r="O43" s="69"/>
      <c r="P43" s="69"/>
      <c r="Q43" s="69"/>
      <c r="R43" s="69" t="s">
        <v>48</v>
      </c>
      <c r="S43" s="71"/>
      <c r="T43" s="72" t="s">
        <v>51</v>
      </c>
      <c r="U43" s="73" t="s">
        <v>89</v>
      </c>
      <c r="V43" s="73"/>
      <c r="W43" s="73"/>
      <c r="X43" s="72"/>
      <c r="Y43" s="72"/>
      <c r="Z43" s="76"/>
      <c r="AA43" s="76"/>
    </row>
  </sheetData>
  <mergeCells count="42">
    <mergeCell ref="A30:A34"/>
    <mergeCell ref="B39:J39"/>
    <mergeCell ref="G12:G13"/>
    <mergeCell ref="H12:J12"/>
    <mergeCell ref="O12:O13"/>
    <mergeCell ref="M11:M13"/>
    <mergeCell ref="N11:N13"/>
    <mergeCell ref="O11:P11"/>
    <mergeCell ref="X11:X13"/>
    <mergeCell ref="Y11:Y13"/>
    <mergeCell ref="Z11:AA11"/>
    <mergeCell ref="Z12:Z13"/>
    <mergeCell ref="AA12:AA13"/>
    <mergeCell ref="Q11:Q13"/>
    <mergeCell ref="W11:W13"/>
    <mergeCell ref="P12:P13"/>
    <mergeCell ref="R12:R13"/>
    <mergeCell ref="S12:U12"/>
    <mergeCell ref="R11:U11"/>
    <mergeCell ref="V11:V13"/>
    <mergeCell ref="W7:AA7"/>
    <mergeCell ref="A8:AA8"/>
    <mergeCell ref="A9:AA9"/>
    <mergeCell ref="A10:A13"/>
    <mergeCell ref="B10:B13"/>
    <mergeCell ref="C10:C13"/>
    <mergeCell ref="D10:D13"/>
    <mergeCell ref="E10:E13"/>
    <mergeCell ref="F10:I10"/>
    <mergeCell ref="K10:P10"/>
    <mergeCell ref="Q10:T10"/>
    <mergeCell ref="V10:AA10"/>
    <mergeCell ref="F11:F13"/>
    <mergeCell ref="G11:J11"/>
    <mergeCell ref="K11:K13"/>
    <mergeCell ref="L11:L13"/>
    <mergeCell ref="C6:AA6"/>
    <mergeCell ref="C1:AA1"/>
    <mergeCell ref="C2:AA2"/>
    <mergeCell ref="C3:AA3"/>
    <mergeCell ref="C4:AA4"/>
    <mergeCell ref="C5:AA5"/>
  </mergeCells>
  <printOptions horizontalCentered="1"/>
  <pageMargins left="0.59055118110236227" right="0.39370078740157483" top="0.59055118110236227" bottom="0.39370078740157483" header="0.31496062992125984" footer="0.31496062992125984"/>
  <pageSetup paperSize="9" scale="4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AA45"/>
  <sheetViews>
    <sheetView topLeftCell="A15" zoomScale="55" zoomScaleNormal="55" workbookViewId="0">
      <selection activeCell="A29" sqref="A29:XFD29"/>
    </sheetView>
  </sheetViews>
  <sheetFormatPr defaultRowHeight="15"/>
  <cols>
    <col min="2" max="2" width="69.42578125" customWidth="1"/>
  </cols>
  <sheetData>
    <row r="1" spans="1:27" ht="26.25">
      <c r="A1" s="1" t="s">
        <v>0</v>
      </c>
      <c r="B1" s="1"/>
      <c r="C1" s="559" t="s">
        <v>1</v>
      </c>
      <c r="D1" s="559"/>
      <c r="E1" s="559"/>
      <c r="F1" s="559"/>
      <c r="G1" s="559"/>
      <c r="H1" s="559"/>
      <c r="I1" s="559"/>
      <c r="J1" s="559"/>
      <c r="K1" s="559"/>
      <c r="L1" s="559"/>
      <c r="M1" s="559"/>
      <c r="N1" s="559"/>
      <c r="O1" s="559"/>
      <c r="P1" s="559"/>
      <c r="Q1" s="559"/>
      <c r="R1" s="559"/>
      <c r="S1" s="559"/>
      <c r="T1" s="559"/>
      <c r="U1" s="559"/>
      <c r="V1" s="559"/>
      <c r="W1" s="559"/>
      <c r="X1" s="559"/>
      <c r="Y1" s="559"/>
      <c r="Z1" s="559"/>
      <c r="AA1" s="559"/>
    </row>
    <row r="2" spans="1:27" ht="26.25">
      <c r="A2" s="1" t="s">
        <v>2</v>
      </c>
      <c r="B2" s="1"/>
      <c r="C2" s="559"/>
      <c r="D2" s="559"/>
      <c r="E2" s="559"/>
      <c r="F2" s="559"/>
      <c r="G2" s="559"/>
      <c r="H2" s="559"/>
      <c r="I2" s="559"/>
      <c r="J2" s="559"/>
      <c r="K2" s="559"/>
      <c r="L2" s="559"/>
      <c r="M2" s="559"/>
      <c r="N2" s="559"/>
      <c r="O2" s="559"/>
      <c r="P2" s="559"/>
      <c r="Q2" s="559"/>
      <c r="R2" s="559"/>
      <c r="S2" s="559"/>
      <c r="T2" s="559"/>
      <c r="U2" s="559"/>
      <c r="V2" s="559"/>
      <c r="W2" s="559"/>
      <c r="X2" s="559"/>
      <c r="Y2" s="559"/>
      <c r="Z2" s="559"/>
      <c r="AA2" s="559"/>
    </row>
    <row r="3" spans="1:27" ht="26.25">
      <c r="A3" s="1"/>
      <c r="B3" s="1"/>
      <c r="C3" s="560" t="s">
        <v>3</v>
      </c>
      <c r="D3" s="560"/>
      <c r="E3" s="560"/>
      <c r="F3" s="560"/>
      <c r="G3" s="560"/>
      <c r="H3" s="560"/>
      <c r="I3" s="560"/>
      <c r="J3" s="560"/>
      <c r="K3" s="560"/>
      <c r="L3" s="560"/>
      <c r="M3" s="560"/>
      <c r="N3" s="560"/>
      <c r="O3" s="560"/>
      <c r="P3" s="560"/>
      <c r="Q3" s="560"/>
      <c r="R3" s="560"/>
      <c r="S3" s="560"/>
      <c r="T3" s="560"/>
      <c r="U3" s="560"/>
      <c r="V3" s="560"/>
      <c r="W3" s="560"/>
      <c r="X3" s="560"/>
      <c r="Y3" s="560"/>
      <c r="Z3" s="560"/>
      <c r="AA3" s="560"/>
    </row>
    <row r="4" spans="1:27" ht="26.25">
      <c r="A4" s="1" t="s">
        <v>4</v>
      </c>
      <c r="B4" s="1"/>
      <c r="C4" s="559" t="s">
        <v>84</v>
      </c>
      <c r="D4" s="559"/>
      <c r="E4" s="559"/>
      <c r="F4" s="559"/>
      <c r="G4" s="559"/>
      <c r="H4" s="559"/>
      <c r="I4" s="559"/>
      <c r="J4" s="559"/>
      <c r="K4" s="559"/>
      <c r="L4" s="559"/>
      <c r="M4" s="559"/>
      <c r="N4" s="559"/>
      <c r="O4" s="559"/>
      <c r="P4" s="559"/>
      <c r="Q4" s="559"/>
      <c r="R4" s="559"/>
      <c r="S4" s="559"/>
      <c r="T4" s="559"/>
      <c r="U4" s="559"/>
      <c r="V4" s="559"/>
      <c r="W4" s="559"/>
      <c r="X4" s="559"/>
      <c r="Y4" s="559"/>
      <c r="Z4" s="559"/>
      <c r="AA4" s="559"/>
    </row>
    <row r="5" spans="1:27" ht="72" customHeight="1">
      <c r="A5" s="1" t="s">
        <v>5</v>
      </c>
      <c r="B5" s="1"/>
      <c r="C5" s="561" t="s">
        <v>218</v>
      </c>
      <c r="D5" s="561"/>
      <c r="E5" s="561"/>
      <c r="F5" s="561"/>
      <c r="G5" s="561"/>
      <c r="H5" s="561"/>
      <c r="I5" s="561"/>
      <c r="J5" s="561"/>
      <c r="K5" s="561"/>
      <c r="L5" s="561"/>
      <c r="M5" s="561"/>
      <c r="N5" s="561"/>
      <c r="O5" s="561"/>
      <c r="P5" s="561"/>
      <c r="Q5" s="561"/>
      <c r="R5" s="561"/>
      <c r="S5" s="561"/>
      <c r="T5" s="561"/>
      <c r="U5" s="561"/>
      <c r="V5" s="561"/>
      <c r="W5" s="561"/>
      <c r="X5" s="561"/>
      <c r="Y5" s="561"/>
      <c r="Z5" s="561"/>
      <c r="AA5" s="561"/>
    </row>
    <row r="6" spans="1:27" ht="26.25">
      <c r="A6" s="1" t="s">
        <v>179</v>
      </c>
      <c r="B6" s="1"/>
      <c r="C6" s="559" t="s">
        <v>6</v>
      </c>
      <c r="D6" s="559"/>
      <c r="E6" s="559"/>
      <c r="F6" s="559"/>
      <c r="G6" s="559"/>
      <c r="H6" s="559"/>
      <c r="I6" s="559"/>
      <c r="J6" s="559"/>
      <c r="K6" s="559"/>
      <c r="L6" s="559"/>
      <c r="M6" s="559"/>
      <c r="N6" s="559"/>
      <c r="O6" s="559"/>
      <c r="P6" s="559"/>
      <c r="Q6" s="559"/>
      <c r="R6" s="559"/>
      <c r="S6" s="559"/>
      <c r="T6" s="559"/>
      <c r="U6" s="559"/>
      <c r="V6" s="559"/>
      <c r="W6" s="559"/>
      <c r="X6" s="559"/>
      <c r="Y6" s="559"/>
      <c r="Z6" s="559"/>
      <c r="AA6" s="559"/>
    </row>
    <row r="7" spans="1:27" ht="27" thickBo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562"/>
      <c r="X7" s="562"/>
      <c r="Y7" s="562"/>
      <c r="Z7" s="562"/>
      <c r="AA7" s="562"/>
    </row>
    <row r="8" spans="1:27" ht="21" thickBot="1">
      <c r="A8" s="563" t="s">
        <v>223</v>
      </c>
      <c r="B8" s="564"/>
      <c r="C8" s="564"/>
      <c r="D8" s="564"/>
      <c r="E8" s="564"/>
      <c r="F8" s="564"/>
      <c r="G8" s="564"/>
      <c r="H8" s="564"/>
      <c r="I8" s="564"/>
      <c r="J8" s="564"/>
      <c r="K8" s="564"/>
      <c r="L8" s="564"/>
      <c r="M8" s="564"/>
      <c r="N8" s="564"/>
      <c r="O8" s="564"/>
      <c r="P8" s="564"/>
      <c r="Q8" s="564"/>
      <c r="R8" s="564"/>
      <c r="S8" s="564"/>
      <c r="T8" s="564"/>
      <c r="U8" s="564"/>
      <c r="V8" s="564"/>
      <c r="W8" s="564"/>
      <c r="X8" s="564"/>
      <c r="Y8" s="564"/>
      <c r="Z8" s="564"/>
      <c r="AA8" s="565"/>
    </row>
    <row r="9" spans="1:27" ht="21" thickBot="1">
      <c r="A9" s="563" t="s">
        <v>62</v>
      </c>
      <c r="B9" s="564"/>
      <c r="C9" s="564"/>
      <c r="D9" s="564"/>
      <c r="E9" s="564"/>
      <c r="F9" s="564"/>
      <c r="G9" s="564"/>
      <c r="H9" s="564"/>
      <c r="I9" s="564"/>
      <c r="J9" s="564"/>
      <c r="K9" s="564"/>
      <c r="L9" s="564"/>
      <c r="M9" s="564"/>
      <c r="N9" s="564"/>
      <c r="O9" s="564"/>
      <c r="P9" s="564"/>
      <c r="Q9" s="564"/>
      <c r="R9" s="564"/>
      <c r="S9" s="564"/>
      <c r="T9" s="564"/>
      <c r="U9" s="564"/>
      <c r="V9" s="564"/>
      <c r="W9" s="564"/>
      <c r="X9" s="564"/>
      <c r="Y9" s="564"/>
      <c r="Z9" s="564"/>
      <c r="AA9" s="565"/>
    </row>
    <row r="10" spans="1:27" ht="21" thickBot="1">
      <c r="A10" s="566" t="s">
        <v>7</v>
      </c>
      <c r="B10" s="569" t="s">
        <v>8</v>
      </c>
      <c r="C10" s="566" t="s">
        <v>9</v>
      </c>
      <c r="D10" s="572" t="s">
        <v>10</v>
      </c>
      <c r="E10" s="573" t="s">
        <v>11</v>
      </c>
      <c r="F10" s="574" t="s">
        <v>56</v>
      </c>
      <c r="G10" s="575"/>
      <c r="H10" s="575"/>
      <c r="I10" s="575"/>
      <c r="J10" s="89">
        <v>17</v>
      </c>
      <c r="K10" s="575" t="s">
        <v>12</v>
      </c>
      <c r="L10" s="575"/>
      <c r="M10" s="575"/>
      <c r="N10" s="575"/>
      <c r="O10" s="575"/>
      <c r="P10" s="576"/>
      <c r="Q10" s="574" t="s">
        <v>57</v>
      </c>
      <c r="R10" s="575"/>
      <c r="S10" s="575"/>
      <c r="T10" s="576"/>
      <c r="U10" s="89">
        <v>22</v>
      </c>
      <c r="V10" s="574" t="s">
        <v>12</v>
      </c>
      <c r="W10" s="575"/>
      <c r="X10" s="575"/>
      <c r="Y10" s="575"/>
      <c r="Z10" s="575"/>
      <c r="AA10" s="576"/>
    </row>
    <row r="11" spans="1:27" ht="21" thickBot="1">
      <c r="A11" s="567"/>
      <c r="B11" s="570"/>
      <c r="C11" s="567"/>
      <c r="D11" s="572"/>
      <c r="E11" s="573"/>
      <c r="F11" s="577" t="s">
        <v>13</v>
      </c>
      <c r="G11" s="578" t="s">
        <v>14</v>
      </c>
      <c r="H11" s="579"/>
      <c r="I11" s="579"/>
      <c r="J11" s="579"/>
      <c r="K11" s="580" t="s">
        <v>15</v>
      </c>
      <c r="L11" s="582" t="s">
        <v>16</v>
      </c>
      <c r="M11" s="582" t="s">
        <v>17</v>
      </c>
      <c r="N11" s="582" t="s">
        <v>18</v>
      </c>
      <c r="O11" s="588" t="s">
        <v>19</v>
      </c>
      <c r="P11" s="589"/>
      <c r="Q11" s="568" t="s">
        <v>13</v>
      </c>
      <c r="R11" s="578" t="s">
        <v>14</v>
      </c>
      <c r="S11" s="579"/>
      <c r="T11" s="579"/>
      <c r="U11" s="579"/>
      <c r="V11" s="580" t="s">
        <v>15</v>
      </c>
      <c r="W11" s="582" t="s">
        <v>16</v>
      </c>
      <c r="X11" s="582" t="s">
        <v>17</v>
      </c>
      <c r="Y11" s="582" t="s">
        <v>18</v>
      </c>
      <c r="Z11" s="588" t="s">
        <v>19</v>
      </c>
      <c r="AA11" s="589"/>
    </row>
    <row r="12" spans="1:27" ht="21" thickBot="1">
      <c r="A12" s="567"/>
      <c r="B12" s="570"/>
      <c r="C12" s="567"/>
      <c r="D12" s="572"/>
      <c r="E12" s="573"/>
      <c r="F12" s="577"/>
      <c r="G12" s="586" t="s">
        <v>13</v>
      </c>
      <c r="H12" s="587" t="s">
        <v>20</v>
      </c>
      <c r="I12" s="587"/>
      <c r="J12" s="587"/>
      <c r="K12" s="581"/>
      <c r="L12" s="583"/>
      <c r="M12" s="583"/>
      <c r="N12" s="583"/>
      <c r="O12" s="590" t="s">
        <v>21</v>
      </c>
      <c r="P12" s="584" t="s">
        <v>22</v>
      </c>
      <c r="Q12" s="572"/>
      <c r="R12" s="586" t="s">
        <v>13</v>
      </c>
      <c r="S12" s="587" t="s">
        <v>20</v>
      </c>
      <c r="T12" s="587"/>
      <c r="U12" s="587"/>
      <c r="V12" s="581"/>
      <c r="W12" s="583"/>
      <c r="X12" s="583"/>
      <c r="Y12" s="583"/>
      <c r="Z12" s="590" t="s">
        <v>23</v>
      </c>
      <c r="AA12" s="584" t="s">
        <v>24</v>
      </c>
    </row>
    <row r="13" spans="1:27" ht="276" customHeight="1" thickBot="1">
      <c r="A13" s="568"/>
      <c r="B13" s="571"/>
      <c r="C13" s="568"/>
      <c r="D13" s="572"/>
      <c r="E13" s="573"/>
      <c r="F13" s="577"/>
      <c r="G13" s="586"/>
      <c r="H13" s="2" t="s">
        <v>25</v>
      </c>
      <c r="I13" s="3" t="s">
        <v>26</v>
      </c>
      <c r="J13" s="4" t="s">
        <v>27</v>
      </c>
      <c r="K13" s="581"/>
      <c r="L13" s="583"/>
      <c r="M13" s="583"/>
      <c r="N13" s="583"/>
      <c r="O13" s="591"/>
      <c r="P13" s="585"/>
      <c r="Q13" s="572"/>
      <c r="R13" s="586"/>
      <c r="S13" s="2" t="s">
        <v>25</v>
      </c>
      <c r="T13" s="3" t="s">
        <v>26</v>
      </c>
      <c r="U13" s="4" t="s">
        <v>27</v>
      </c>
      <c r="V13" s="581"/>
      <c r="W13" s="583"/>
      <c r="X13" s="583"/>
      <c r="Y13" s="583"/>
      <c r="Z13" s="591"/>
      <c r="AA13" s="585"/>
    </row>
    <row r="14" spans="1:27" ht="20.25">
      <c r="A14" s="82" t="s">
        <v>28</v>
      </c>
      <c r="B14" s="97" t="s">
        <v>63</v>
      </c>
      <c r="C14" s="132">
        <v>164</v>
      </c>
      <c r="D14" s="147">
        <v>0</v>
      </c>
      <c r="E14" s="144">
        <f>F14+Q14</f>
        <v>78</v>
      </c>
      <c r="F14" s="10">
        <f t="shared" ref="F14:F30" si="0">G14+K14+N14+M14</f>
        <v>34</v>
      </c>
      <c r="G14" s="94">
        <f>H14+I14+J14</f>
        <v>34</v>
      </c>
      <c r="H14" s="9">
        <v>34</v>
      </c>
      <c r="I14" s="6"/>
      <c r="J14" s="7"/>
      <c r="K14" s="9"/>
      <c r="L14" s="6"/>
      <c r="M14" s="6"/>
      <c r="N14" s="6"/>
      <c r="O14" s="6"/>
      <c r="P14" s="7"/>
      <c r="Q14" s="104">
        <f>V14+X14+Y14+R14</f>
        <v>44</v>
      </c>
      <c r="R14" s="8">
        <f t="shared" ref="R14:R30" si="1">S14+T14+U14</f>
        <v>44</v>
      </c>
      <c r="S14" s="9">
        <v>44</v>
      </c>
      <c r="T14" s="6"/>
      <c r="U14" s="7"/>
      <c r="V14" s="9"/>
      <c r="W14" s="6"/>
      <c r="X14" s="6"/>
      <c r="Y14" s="6"/>
      <c r="Z14" s="6"/>
      <c r="AA14" s="10"/>
    </row>
    <row r="15" spans="1:27" ht="20.25">
      <c r="A15" s="88" t="s">
        <v>29</v>
      </c>
      <c r="B15" s="98" t="s">
        <v>64</v>
      </c>
      <c r="C15" s="133">
        <v>144</v>
      </c>
      <c r="D15" s="148">
        <v>0</v>
      </c>
      <c r="E15" s="145">
        <f t="shared" ref="E15:E30" si="2">F15+Q15</f>
        <v>78</v>
      </c>
      <c r="F15" s="16">
        <f t="shared" si="0"/>
        <v>34</v>
      </c>
      <c r="G15" s="95">
        <f t="shared" ref="G15:G30" si="3">H15+I15+J15</f>
        <v>34</v>
      </c>
      <c r="H15" s="15">
        <v>34</v>
      </c>
      <c r="I15" s="12"/>
      <c r="J15" s="13"/>
      <c r="K15" s="15"/>
      <c r="L15" s="12"/>
      <c r="M15" s="12"/>
      <c r="N15" s="12"/>
      <c r="O15" s="12"/>
      <c r="P15" s="13"/>
      <c r="Q15" s="105">
        <f t="shared" ref="Q15:Q30" si="4">V15+X15+Y15+R15</f>
        <v>44</v>
      </c>
      <c r="R15" s="14">
        <f t="shared" si="1"/>
        <v>44</v>
      </c>
      <c r="S15" s="15">
        <v>44</v>
      </c>
      <c r="T15" s="12"/>
      <c r="U15" s="13"/>
      <c r="V15" s="15"/>
      <c r="W15" s="12"/>
      <c r="X15" s="12"/>
      <c r="Y15" s="12"/>
      <c r="Z15" s="12"/>
      <c r="AA15" s="16"/>
    </row>
    <row r="16" spans="1:27" ht="20.25">
      <c r="A16" s="88" t="s">
        <v>30</v>
      </c>
      <c r="B16" s="98" t="s">
        <v>65</v>
      </c>
      <c r="C16" s="133">
        <v>62</v>
      </c>
      <c r="D16" s="148">
        <v>0</v>
      </c>
      <c r="E16" s="145">
        <f t="shared" si="2"/>
        <v>62</v>
      </c>
      <c r="F16" s="16">
        <f t="shared" si="0"/>
        <v>18</v>
      </c>
      <c r="G16" s="95">
        <f t="shared" si="3"/>
        <v>18</v>
      </c>
      <c r="H16" s="15">
        <v>18</v>
      </c>
      <c r="I16" s="12"/>
      <c r="J16" s="13"/>
      <c r="K16" s="15"/>
      <c r="L16" s="12"/>
      <c r="M16" s="12"/>
      <c r="N16" s="12"/>
      <c r="O16" s="12"/>
      <c r="P16" s="13"/>
      <c r="Q16" s="105">
        <f t="shared" si="4"/>
        <v>44</v>
      </c>
      <c r="R16" s="14">
        <f t="shared" si="1"/>
        <v>44</v>
      </c>
      <c r="S16" s="15">
        <f>2*22</f>
        <v>44</v>
      </c>
      <c r="T16" s="12"/>
      <c r="U16" s="13"/>
      <c r="V16" s="15"/>
      <c r="W16" s="12"/>
      <c r="X16" s="12"/>
      <c r="Y16" s="12"/>
      <c r="Z16" s="12"/>
      <c r="AA16" s="16"/>
    </row>
    <row r="17" spans="1:27" ht="20.25">
      <c r="A17" s="88" t="s">
        <v>31</v>
      </c>
      <c r="B17" s="98" t="s">
        <v>126</v>
      </c>
      <c r="C17" s="133">
        <v>144</v>
      </c>
      <c r="D17" s="148">
        <v>0</v>
      </c>
      <c r="E17" s="145">
        <f t="shared" si="2"/>
        <v>78</v>
      </c>
      <c r="F17" s="16">
        <f t="shared" si="0"/>
        <v>34</v>
      </c>
      <c r="G17" s="95">
        <f t="shared" si="3"/>
        <v>34</v>
      </c>
      <c r="H17" s="15"/>
      <c r="I17" s="12"/>
      <c r="J17" s="13">
        <v>34</v>
      </c>
      <c r="K17" s="15"/>
      <c r="L17" s="12"/>
      <c r="M17" s="12"/>
      <c r="N17" s="12"/>
      <c r="O17" s="12"/>
      <c r="P17" s="13"/>
      <c r="Q17" s="105">
        <f t="shared" si="4"/>
        <v>44</v>
      </c>
      <c r="R17" s="14">
        <f t="shared" si="1"/>
        <v>44</v>
      </c>
      <c r="S17" s="15"/>
      <c r="T17" s="12"/>
      <c r="U17" s="13">
        <v>44</v>
      </c>
      <c r="V17" s="15"/>
      <c r="W17" s="12"/>
      <c r="X17" s="12"/>
      <c r="Y17" s="12"/>
      <c r="Z17" s="12"/>
      <c r="AA17" s="16"/>
    </row>
    <row r="18" spans="1:27" ht="20.25">
      <c r="A18" s="88" t="s">
        <v>32</v>
      </c>
      <c r="B18" s="98" t="s">
        <v>66</v>
      </c>
      <c r="C18" s="133">
        <v>130</v>
      </c>
      <c r="D18" s="148">
        <v>0</v>
      </c>
      <c r="E18" s="145">
        <f t="shared" si="2"/>
        <v>44</v>
      </c>
      <c r="F18" s="16">
        <f t="shared" si="0"/>
        <v>0</v>
      </c>
      <c r="G18" s="95">
        <f t="shared" si="3"/>
        <v>0</v>
      </c>
      <c r="H18" s="15"/>
      <c r="I18" s="12"/>
      <c r="J18" s="13"/>
      <c r="K18" s="15"/>
      <c r="L18" s="12"/>
      <c r="M18" s="12"/>
      <c r="N18" s="12"/>
      <c r="O18" s="12"/>
      <c r="P18" s="13"/>
      <c r="Q18" s="105">
        <f t="shared" si="4"/>
        <v>44</v>
      </c>
      <c r="R18" s="14">
        <f t="shared" si="1"/>
        <v>44</v>
      </c>
      <c r="S18" s="15">
        <v>44</v>
      </c>
      <c r="T18" s="12"/>
      <c r="U18" s="13"/>
      <c r="V18" s="15"/>
      <c r="W18" s="12"/>
      <c r="X18" s="12"/>
      <c r="Y18" s="12"/>
      <c r="Z18" s="12"/>
      <c r="AA18" s="16"/>
    </row>
    <row r="19" spans="1:27" ht="20.25">
      <c r="A19" s="88" t="s">
        <v>33</v>
      </c>
      <c r="B19" s="98" t="s">
        <v>67</v>
      </c>
      <c r="C19" s="133">
        <v>78</v>
      </c>
      <c r="D19" s="148">
        <v>0</v>
      </c>
      <c r="E19" s="145">
        <f t="shared" si="2"/>
        <v>78</v>
      </c>
      <c r="F19" s="16">
        <f t="shared" si="0"/>
        <v>34</v>
      </c>
      <c r="G19" s="95">
        <f t="shared" si="3"/>
        <v>34</v>
      </c>
      <c r="H19" s="15">
        <v>34</v>
      </c>
      <c r="I19" s="12"/>
      <c r="J19" s="13"/>
      <c r="K19" s="15"/>
      <c r="L19" s="12"/>
      <c r="M19" s="12"/>
      <c r="N19" s="12"/>
      <c r="O19" s="12"/>
      <c r="P19" s="13"/>
      <c r="Q19" s="105">
        <f t="shared" si="4"/>
        <v>44</v>
      </c>
      <c r="R19" s="14">
        <f t="shared" si="1"/>
        <v>44</v>
      </c>
      <c r="S19" s="15">
        <v>44</v>
      </c>
      <c r="T19" s="12"/>
      <c r="U19" s="13"/>
      <c r="V19" s="15"/>
      <c r="W19" s="12"/>
      <c r="X19" s="12"/>
      <c r="Y19" s="12"/>
      <c r="Z19" s="12"/>
      <c r="AA19" s="16"/>
    </row>
    <row r="20" spans="1:27" ht="20.25">
      <c r="A20" s="88" t="s">
        <v>34</v>
      </c>
      <c r="B20" s="98" t="s">
        <v>69</v>
      </c>
      <c r="C20" s="133">
        <v>232</v>
      </c>
      <c r="D20" s="148">
        <v>0</v>
      </c>
      <c r="E20" s="145">
        <f t="shared" si="2"/>
        <v>112</v>
      </c>
      <c r="F20" s="16">
        <f t="shared" si="0"/>
        <v>68</v>
      </c>
      <c r="G20" s="95">
        <f t="shared" si="3"/>
        <v>68</v>
      </c>
      <c r="H20" s="15">
        <f>4*17</f>
        <v>68</v>
      </c>
      <c r="I20" s="12"/>
      <c r="J20" s="13"/>
      <c r="K20" s="15"/>
      <c r="L20" s="12"/>
      <c r="M20" s="12"/>
      <c r="N20" s="12"/>
      <c r="O20" s="12"/>
      <c r="P20" s="13"/>
      <c r="Q20" s="105">
        <f t="shared" si="4"/>
        <v>44</v>
      </c>
      <c r="R20" s="14">
        <f t="shared" si="1"/>
        <v>44</v>
      </c>
      <c r="S20" s="15">
        <v>44</v>
      </c>
      <c r="T20" s="12"/>
      <c r="U20" s="13"/>
      <c r="V20" s="15"/>
      <c r="W20" s="12"/>
      <c r="X20" s="12"/>
      <c r="Y20" s="12"/>
      <c r="Z20" s="12"/>
      <c r="AA20" s="16"/>
    </row>
    <row r="21" spans="1:27" ht="20.25">
      <c r="A21" s="88" t="s">
        <v>35</v>
      </c>
      <c r="B21" s="98" t="s">
        <v>70</v>
      </c>
      <c r="C21" s="133">
        <v>216</v>
      </c>
      <c r="D21" s="148">
        <v>0</v>
      </c>
      <c r="E21" s="145">
        <f t="shared" si="2"/>
        <v>116</v>
      </c>
      <c r="F21" s="16">
        <f t="shared" si="0"/>
        <v>50</v>
      </c>
      <c r="G21" s="95">
        <f t="shared" si="3"/>
        <v>50</v>
      </c>
      <c r="H21" s="15">
        <v>50</v>
      </c>
      <c r="I21" s="12"/>
      <c r="J21" s="13"/>
      <c r="K21" s="15"/>
      <c r="L21" s="12"/>
      <c r="M21" s="12"/>
      <c r="N21" s="12"/>
      <c r="O21" s="12"/>
      <c r="P21" s="13"/>
      <c r="Q21" s="105">
        <f t="shared" si="4"/>
        <v>66</v>
      </c>
      <c r="R21" s="14">
        <f t="shared" si="1"/>
        <v>66</v>
      </c>
      <c r="S21" s="15">
        <v>66</v>
      </c>
      <c r="T21" s="12"/>
      <c r="U21" s="13"/>
      <c r="V21" s="15"/>
      <c r="W21" s="12"/>
      <c r="X21" s="12"/>
      <c r="Y21" s="12"/>
      <c r="Z21" s="12"/>
      <c r="AA21" s="16"/>
    </row>
    <row r="22" spans="1:27" ht="20.25">
      <c r="A22" s="88" t="s">
        <v>36</v>
      </c>
      <c r="B22" s="98" t="s">
        <v>71</v>
      </c>
      <c r="C22" s="133">
        <v>100</v>
      </c>
      <c r="D22" s="148">
        <v>0</v>
      </c>
      <c r="E22" s="145">
        <f t="shared" si="2"/>
        <v>100</v>
      </c>
      <c r="F22" s="16">
        <f t="shared" si="0"/>
        <v>34</v>
      </c>
      <c r="G22" s="95">
        <f t="shared" si="3"/>
        <v>34</v>
      </c>
      <c r="H22" s="15">
        <v>34</v>
      </c>
      <c r="I22" s="12"/>
      <c r="J22" s="13"/>
      <c r="K22" s="15"/>
      <c r="L22" s="12"/>
      <c r="M22" s="12"/>
      <c r="N22" s="12"/>
      <c r="O22" s="12"/>
      <c r="P22" s="13"/>
      <c r="Q22" s="105">
        <f t="shared" si="4"/>
        <v>66</v>
      </c>
      <c r="R22" s="14">
        <f t="shared" si="1"/>
        <v>66</v>
      </c>
      <c r="S22" s="15">
        <v>66</v>
      </c>
      <c r="T22" s="12"/>
      <c r="U22" s="13"/>
      <c r="V22" s="15"/>
      <c r="W22" s="12"/>
      <c r="X22" s="12"/>
      <c r="Y22" s="12"/>
      <c r="Z22" s="12"/>
      <c r="AA22" s="16"/>
    </row>
    <row r="23" spans="1:27" ht="20.25">
      <c r="A23" s="88" t="s">
        <v>37</v>
      </c>
      <c r="B23" s="98" t="s">
        <v>129</v>
      </c>
      <c r="C23" s="133">
        <v>220</v>
      </c>
      <c r="D23" s="148">
        <v>0</v>
      </c>
      <c r="E23" s="145">
        <f t="shared" si="2"/>
        <v>122</v>
      </c>
      <c r="F23" s="16">
        <f t="shared" si="0"/>
        <v>34</v>
      </c>
      <c r="G23" s="95">
        <f t="shared" si="3"/>
        <v>34</v>
      </c>
      <c r="H23" s="15">
        <v>34</v>
      </c>
      <c r="I23" s="12"/>
      <c r="J23" s="13"/>
      <c r="K23" s="15"/>
      <c r="L23" s="12"/>
      <c r="M23" s="12"/>
      <c r="N23" s="12"/>
      <c r="O23" s="12"/>
      <c r="P23" s="13"/>
      <c r="Q23" s="105">
        <f t="shared" si="4"/>
        <v>88</v>
      </c>
      <c r="R23" s="14">
        <f t="shared" si="1"/>
        <v>88</v>
      </c>
      <c r="S23" s="15">
        <v>88</v>
      </c>
      <c r="T23" s="12"/>
      <c r="U23" s="13"/>
      <c r="V23" s="15"/>
      <c r="W23" s="12"/>
      <c r="X23" s="12"/>
      <c r="Y23" s="12"/>
      <c r="Z23" s="12"/>
      <c r="AA23" s="16"/>
    </row>
    <row r="24" spans="1:27" ht="20.25">
      <c r="A24" s="88" t="s">
        <v>38</v>
      </c>
      <c r="B24" s="98" t="s">
        <v>72</v>
      </c>
      <c r="C24" s="133">
        <v>112</v>
      </c>
      <c r="D24" s="148">
        <v>0</v>
      </c>
      <c r="E24" s="145">
        <f t="shared" si="2"/>
        <v>112</v>
      </c>
      <c r="F24" s="16">
        <f t="shared" si="0"/>
        <v>68</v>
      </c>
      <c r="G24" s="95">
        <f t="shared" si="3"/>
        <v>68</v>
      </c>
      <c r="H24" s="15">
        <v>42</v>
      </c>
      <c r="I24" s="12">
        <v>10</v>
      </c>
      <c r="J24" s="13">
        <v>16</v>
      </c>
      <c r="K24" s="15"/>
      <c r="L24" s="12"/>
      <c r="M24" s="12"/>
      <c r="N24" s="12"/>
      <c r="O24" s="12"/>
      <c r="P24" s="13"/>
      <c r="Q24" s="105">
        <f t="shared" si="4"/>
        <v>44</v>
      </c>
      <c r="R24" s="14">
        <f t="shared" si="1"/>
        <v>44</v>
      </c>
      <c r="S24" s="15">
        <v>24</v>
      </c>
      <c r="T24" s="12">
        <v>10</v>
      </c>
      <c r="U24" s="13">
        <v>10</v>
      </c>
      <c r="V24" s="15"/>
      <c r="W24" s="12"/>
      <c r="X24" s="12"/>
      <c r="Y24" s="12"/>
      <c r="Z24" s="12"/>
      <c r="AA24" s="16"/>
    </row>
    <row r="25" spans="1:27" ht="20.25">
      <c r="A25" s="88" t="s">
        <v>39</v>
      </c>
      <c r="B25" s="98" t="s">
        <v>73</v>
      </c>
      <c r="C25" s="133">
        <v>78</v>
      </c>
      <c r="D25" s="148">
        <v>0</v>
      </c>
      <c r="E25" s="145">
        <f t="shared" si="2"/>
        <v>78</v>
      </c>
      <c r="F25" s="16">
        <f t="shared" si="0"/>
        <v>34</v>
      </c>
      <c r="G25" s="95">
        <f t="shared" si="3"/>
        <v>34</v>
      </c>
      <c r="H25" s="15">
        <v>34</v>
      </c>
      <c r="I25" s="12"/>
      <c r="J25" s="13"/>
      <c r="K25" s="15"/>
      <c r="L25" s="12"/>
      <c r="M25" s="12"/>
      <c r="N25" s="12"/>
      <c r="O25" s="12"/>
      <c r="P25" s="13"/>
      <c r="Q25" s="105">
        <f t="shared" si="4"/>
        <v>44</v>
      </c>
      <c r="R25" s="14">
        <f t="shared" si="1"/>
        <v>44</v>
      </c>
      <c r="S25" s="15">
        <v>44</v>
      </c>
      <c r="T25" s="12"/>
      <c r="U25" s="13"/>
      <c r="V25" s="15"/>
      <c r="W25" s="12"/>
      <c r="X25" s="12"/>
      <c r="Y25" s="12"/>
      <c r="Z25" s="12"/>
      <c r="AA25" s="16"/>
    </row>
    <row r="26" spans="1:27" ht="21" thickBot="1">
      <c r="A26" s="88" t="s">
        <v>40</v>
      </c>
      <c r="B26" s="98" t="s">
        <v>75</v>
      </c>
      <c r="C26" s="133">
        <v>112</v>
      </c>
      <c r="D26" s="148">
        <v>0</v>
      </c>
      <c r="E26" s="145">
        <f t="shared" si="2"/>
        <v>112</v>
      </c>
      <c r="F26" s="16">
        <f t="shared" si="0"/>
        <v>68</v>
      </c>
      <c r="G26" s="95">
        <f t="shared" si="3"/>
        <v>68</v>
      </c>
      <c r="H26" s="15">
        <v>68</v>
      </c>
      <c r="I26" s="12"/>
      <c r="J26" s="13"/>
      <c r="K26" s="15"/>
      <c r="L26" s="12"/>
      <c r="M26" s="12"/>
      <c r="N26" s="12"/>
      <c r="O26" s="12"/>
      <c r="P26" s="13"/>
      <c r="Q26" s="105">
        <f t="shared" si="4"/>
        <v>44</v>
      </c>
      <c r="R26" s="14">
        <f t="shared" si="1"/>
        <v>44</v>
      </c>
      <c r="S26" s="15">
        <v>44</v>
      </c>
      <c r="T26" s="12"/>
      <c r="U26" s="13"/>
      <c r="V26" s="15"/>
      <c r="W26" s="12"/>
      <c r="X26" s="12"/>
      <c r="Y26" s="12"/>
      <c r="Z26" s="12"/>
      <c r="AA26" s="16"/>
    </row>
    <row r="27" spans="1:27" ht="20.25">
      <c r="A27" s="156" t="s">
        <v>41</v>
      </c>
      <c r="B27" s="129" t="s">
        <v>68</v>
      </c>
      <c r="C27" s="132">
        <v>60</v>
      </c>
      <c r="D27" s="147">
        <f t="shared" ref="D27:D30" si="5">E27/30</f>
        <v>2</v>
      </c>
      <c r="E27" s="144">
        <f t="shared" si="2"/>
        <v>60</v>
      </c>
      <c r="F27" s="10">
        <f t="shared" si="0"/>
        <v>60</v>
      </c>
      <c r="G27" s="120">
        <f t="shared" si="3"/>
        <v>34</v>
      </c>
      <c r="H27" s="9">
        <v>18</v>
      </c>
      <c r="I27" s="6"/>
      <c r="J27" s="7">
        <v>16</v>
      </c>
      <c r="K27" s="9">
        <v>26</v>
      </c>
      <c r="L27" s="6"/>
      <c r="M27" s="6"/>
      <c r="N27" s="6"/>
      <c r="O27" s="6"/>
      <c r="P27" s="7" t="s">
        <v>60</v>
      </c>
      <c r="Q27" s="104">
        <f t="shared" si="4"/>
        <v>0</v>
      </c>
      <c r="R27" s="8">
        <f t="shared" si="1"/>
        <v>0</v>
      </c>
      <c r="S27" s="9"/>
      <c r="T27" s="124"/>
      <c r="U27" s="125"/>
      <c r="V27" s="130"/>
      <c r="W27" s="6"/>
      <c r="X27" s="6"/>
      <c r="Y27" s="6"/>
      <c r="Z27" s="6"/>
      <c r="AA27" s="131"/>
    </row>
    <row r="28" spans="1:27" ht="20.25">
      <c r="A28" s="112" t="s">
        <v>52</v>
      </c>
      <c r="B28" s="98" t="s">
        <v>197</v>
      </c>
      <c r="C28" s="133">
        <v>60</v>
      </c>
      <c r="D28" s="148">
        <f t="shared" si="5"/>
        <v>2</v>
      </c>
      <c r="E28" s="145">
        <f t="shared" si="2"/>
        <v>60</v>
      </c>
      <c r="F28" s="16">
        <f t="shared" si="0"/>
        <v>60</v>
      </c>
      <c r="G28" s="95">
        <f t="shared" si="3"/>
        <v>34</v>
      </c>
      <c r="H28" s="15">
        <v>18</v>
      </c>
      <c r="I28" s="12"/>
      <c r="J28" s="13">
        <v>16</v>
      </c>
      <c r="K28" s="15">
        <v>26</v>
      </c>
      <c r="L28" s="12"/>
      <c r="M28" s="12"/>
      <c r="N28" s="12"/>
      <c r="O28" s="12"/>
      <c r="P28" s="13" t="s">
        <v>59</v>
      </c>
      <c r="Q28" s="105">
        <f t="shared" si="4"/>
        <v>0</v>
      </c>
      <c r="R28" s="14">
        <f t="shared" si="1"/>
        <v>0</v>
      </c>
      <c r="S28" s="15"/>
      <c r="T28" s="12"/>
      <c r="U28" s="13"/>
      <c r="V28" s="15"/>
      <c r="W28" s="12"/>
      <c r="X28" s="12"/>
      <c r="Y28" s="12"/>
      <c r="Z28" s="12"/>
      <c r="AA28" s="16"/>
    </row>
    <row r="29" spans="1:27" ht="20.25">
      <c r="A29" s="112" t="s">
        <v>53</v>
      </c>
      <c r="B29" s="98" t="s">
        <v>76</v>
      </c>
      <c r="C29" s="133">
        <v>120</v>
      </c>
      <c r="D29" s="148">
        <f t="shared" si="5"/>
        <v>4</v>
      </c>
      <c r="E29" s="145">
        <f t="shared" si="2"/>
        <v>120</v>
      </c>
      <c r="F29" s="16">
        <f t="shared" si="0"/>
        <v>60</v>
      </c>
      <c r="G29" s="95">
        <f t="shared" si="3"/>
        <v>34</v>
      </c>
      <c r="H29" s="15">
        <v>18</v>
      </c>
      <c r="I29" s="12"/>
      <c r="J29" s="13">
        <v>16</v>
      </c>
      <c r="K29" s="15">
        <v>26</v>
      </c>
      <c r="L29" s="12"/>
      <c r="M29" s="12"/>
      <c r="N29" s="12"/>
      <c r="O29" s="12"/>
      <c r="P29" s="13" t="s">
        <v>60</v>
      </c>
      <c r="Q29" s="105">
        <f t="shared" si="4"/>
        <v>60</v>
      </c>
      <c r="R29" s="14">
        <f t="shared" si="1"/>
        <v>44</v>
      </c>
      <c r="S29" s="15">
        <f>40-18</f>
        <v>22</v>
      </c>
      <c r="T29" s="12"/>
      <c r="U29" s="13">
        <v>22</v>
      </c>
      <c r="V29" s="15">
        <f>42-26</f>
        <v>16</v>
      </c>
      <c r="W29" s="12"/>
      <c r="X29" s="12"/>
      <c r="Y29" s="12"/>
      <c r="Z29" s="12"/>
      <c r="AA29" s="16" t="s">
        <v>58</v>
      </c>
    </row>
    <row r="30" spans="1:27" ht="21" thickBot="1">
      <c r="A30" s="112" t="s">
        <v>54</v>
      </c>
      <c r="B30" s="98" t="s">
        <v>198</v>
      </c>
      <c r="C30" s="133">
        <v>75</v>
      </c>
      <c r="D30" s="148">
        <f t="shared" si="5"/>
        <v>2.5</v>
      </c>
      <c r="E30" s="145">
        <f t="shared" si="2"/>
        <v>75</v>
      </c>
      <c r="F30" s="16">
        <f t="shared" si="0"/>
        <v>0</v>
      </c>
      <c r="G30" s="95">
        <f t="shared" si="3"/>
        <v>0</v>
      </c>
      <c r="H30" s="15"/>
      <c r="I30" s="12"/>
      <c r="J30" s="13"/>
      <c r="K30" s="15"/>
      <c r="L30" s="12"/>
      <c r="M30" s="12"/>
      <c r="N30" s="12"/>
      <c r="O30" s="12"/>
      <c r="P30" s="13"/>
      <c r="Q30" s="105">
        <f t="shared" si="4"/>
        <v>75</v>
      </c>
      <c r="R30" s="14">
        <f t="shared" si="1"/>
        <v>44</v>
      </c>
      <c r="S30" s="15">
        <v>22</v>
      </c>
      <c r="T30" s="12"/>
      <c r="U30" s="13">
        <v>22</v>
      </c>
      <c r="V30" s="15">
        <v>31</v>
      </c>
      <c r="W30" s="12"/>
      <c r="X30" s="12"/>
      <c r="Y30" s="12"/>
      <c r="Z30" s="12"/>
      <c r="AA30" s="16" t="s">
        <v>58</v>
      </c>
    </row>
    <row r="31" spans="1:27" ht="21" thickBot="1">
      <c r="A31" s="115"/>
      <c r="B31" s="116" t="s">
        <v>42</v>
      </c>
      <c r="C31" s="117">
        <f t="shared" ref="C31:K31" si="6">SUM(C14:C30)</f>
        <v>2107</v>
      </c>
      <c r="D31" s="117">
        <f t="shared" si="6"/>
        <v>10.5</v>
      </c>
      <c r="E31" s="117">
        <f t="shared" si="6"/>
        <v>1485</v>
      </c>
      <c r="F31" s="117">
        <f t="shared" si="6"/>
        <v>690</v>
      </c>
      <c r="G31" s="117">
        <f t="shared" si="6"/>
        <v>612</v>
      </c>
      <c r="H31" s="117">
        <f t="shared" si="6"/>
        <v>504</v>
      </c>
      <c r="I31" s="117">
        <f t="shared" si="6"/>
        <v>10</v>
      </c>
      <c r="J31" s="117">
        <f t="shared" si="6"/>
        <v>98</v>
      </c>
      <c r="K31" s="117">
        <f t="shared" si="6"/>
        <v>78</v>
      </c>
      <c r="L31" s="117">
        <v>0</v>
      </c>
      <c r="M31" s="117">
        <f>SUM(M14:M30)</f>
        <v>0</v>
      </c>
      <c r="N31" s="117">
        <f>SUM(N14:N30)</f>
        <v>0</v>
      </c>
      <c r="O31" s="117">
        <v>0</v>
      </c>
      <c r="P31" s="117">
        <v>3</v>
      </c>
      <c r="Q31" s="23">
        <f t="shared" ref="Q31:V31" si="7">SUM(Q14:Q30)</f>
        <v>795</v>
      </c>
      <c r="R31" s="23">
        <f t="shared" si="7"/>
        <v>748</v>
      </c>
      <c r="S31" s="23">
        <f t="shared" si="7"/>
        <v>640</v>
      </c>
      <c r="T31" s="23">
        <f t="shared" si="7"/>
        <v>10</v>
      </c>
      <c r="U31" s="23">
        <f t="shared" si="7"/>
        <v>98</v>
      </c>
      <c r="V31" s="23">
        <f t="shared" si="7"/>
        <v>47</v>
      </c>
      <c r="W31" s="23">
        <v>0</v>
      </c>
      <c r="X31" s="23">
        <f>SUM(X14:X30)</f>
        <v>0</v>
      </c>
      <c r="Y31" s="23">
        <f>SUM(Y14:Y30)</f>
        <v>0</v>
      </c>
      <c r="Z31" s="23">
        <v>0</v>
      </c>
      <c r="AA31" s="23">
        <v>2</v>
      </c>
    </row>
    <row r="32" spans="1:27" ht="21" thickBot="1">
      <c r="A32" s="592"/>
      <c r="B32" s="24" t="s">
        <v>43</v>
      </c>
      <c r="C32" s="25"/>
      <c r="D32" s="26"/>
      <c r="E32" s="27"/>
      <c r="F32" s="28"/>
      <c r="G32" s="29">
        <f>G31/J10</f>
        <v>36</v>
      </c>
      <c r="H32" s="30"/>
      <c r="I32" s="31"/>
      <c r="J32" s="31"/>
      <c r="K32" s="31"/>
      <c r="L32" s="31"/>
      <c r="M32" s="31"/>
      <c r="N32" s="31"/>
      <c r="O32" s="32"/>
      <c r="P32" s="33"/>
      <c r="Q32" s="28"/>
      <c r="R32" s="34">
        <f>SUM(R14:R30)/U10</f>
        <v>34</v>
      </c>
      <c r="S32" s="35"/>
      <c r="T32" s="25"/>
      <c r="U32" s="25"/>
      <c r="V32" s="25"/>
      <c r="W32" s="25"/>
      <c r="X32" s="25"/>
      <c r="Y32" s="25"/>
      <c r="Z32" s="36"/>
      <c r="AA32" s="90"/>
    </row>
    <row r="33" spans="1:27" ht="21" thickBot="1">
      <c r="A33" s="593"/>
      <c r="B33" s="37" t="s">
        <v>44</v>
      </c>
      <c r="C33" s="27"/>
      <c r="D33" s="38"/>
      <c r="E33" s="27"/>
      <c r="F33" s="39"/>
      <c r="G33" s="40"/>
      <c r="H33" s="41"/>
      <c r="I33" s="27"/>
      <c r="J33" s="27"/>
      <c r="K33" s="27"/>
      <c r="L33" s="27"/>
      <c r="M33" s="27"/>
      <c r="N33" s="42"/>
      <c r="O33" s="23">
        <v>0</v>
      </c>
      <c r="P33" s="43"/>
      <c r="Q33" s="44"/>
      <c r="R33" s="45"/>
      <c r="S33" s="46"/>
      <c r="T33" s="46"/>
      <c r="U33" s="46"/>
      <c r="V33" s="46"/>
      <c r="W33" s="46"/>
      <c r="X33" s="46"/>
      <c r="Y33" s="42"/>
      <c r="Z33" s="23">
        <v>0</v>
      </c>
      <c r="AA33" s="91"/>
    </row>
    <row r="34" spans="1:27" ht="21" thickBot="1">
      <c r="A34" s="593"/>
      <c r="B34" s="37" t="s">
        <v>45</v>
      </c>
      <c r="C34" s="27"/>
      <c r="D34" s="38"/>
      <c r="E34" s="27"/>
      <c r="F34" s="39"/>
      <c r="G34" s="42"/>
      <c r="H34" s="41"/>
      <c r="I34" s="27"/>
      <c r="J34" s="27"/>
      <c r="K34" s="27"/>
      <c r="L34" s="47"/>
      <c r="M34" s="27"/>
      <c r="N34" s="46"/>
      <c r="O34" s="40"/>
      <c r="P34" s="23">
        <v>3</v>
      </c>
      <c r="Q34" s="44"/>
      <c r="R34" s="46"/>
      <c r="S34" s="46"/>
      <c r="T34" s="46"/>
      <c r="U34" s="46"/>
      <c r="V34" s="46"/>
      <c r="W34" s="48"/>
      <c r="X34" s="46"/>
      <c r="Y34" s="46"/>
      <c r="Z34" s="40"/>
      <c r="AA34" s="23">
        <v>2</v>
      </c>
    </row>
    <row r="35" spans="1:27" ht="21" thickBot="1">
      <c r="A35" s="593"/>
      <c r="B35" s="49" t="s">
        <v>46</v>
      </c>
      <c r="C35" s="47"/>
      <c r="D35" s="50"/>
      <c r="E35" s="47"/>
      <c r="F35" s="51"/>
      <c r="G35" s="50"/>
      <c r="H35" s="52"/>
      <c r="I35" s="53"/>
      <c r="J35" s="53"/>
      <c r="K35" s="54"/>
      <c r="L35" s="23">
        <v>0</v>
      </c>
      <c r="M35" s="55"/>
      <c r="N35" s="56"/>
      <c r="O35" s="56"/>
      <c r="P35" s="57"/>
      <c r="Q35" s="58"/>
      <c r="R35" s="48"/>
      <c r="S35" s="48"/>
      <c r="T35" s="48"/>
      <c r="U35" s="48"/>
      <c r="V35" s="59"/>
      <c r="W35" s="23">
        <v>0</v>
      </c>
      <c r="X35" s="51"/>
      <c r="Y35" s="47"/>
      <c r="Z35" s="48"/>
      <c r="AA35" s="92"/>
    </row>
    <row r="36" spans="1:27" ht="21" thickBot="1">
      <c r="A36" s="594"/>
      <c r="B36" s="87" t="s">
        <v>47</v>
      </c>
      <c r="C36" s="60">
        <f>SUM(C32:C35)</f>
        <v>0</v>
      </c>
      <c r="D36" s="60">
        <f t="shared" ref="D36:AA36" si="8">SUM(D32:D35)</f>
        <v>0</v>
      </c>
      <c r="E36" s="60">
        <f t="shared" si="8"/>
        <v>0</v>
      </c>
      <c r="F36" s="61">
        <f t="shared" si="8"/>
        <v>0</v>
      </c>
      <c r="G36" s="136">
        <f>SUM(G32:G35)</f>
        <v>36</v>
      </c>
      <c r="H36" s="22">
        <f t="shared" si="8"/>
        <v>0</v>
      </c>
      <c r="I36" s="20">
        <f t="shared" si="8"/>
        <v>0</v>
      </c>
      <c r="J36" s="20">
        <f t="shared" si="8"/>
        <v>0</v>
      </c>
      <c r="K36" s="21">
        <f t="shared" si="8"/>
        <v>0</v>
      </c>
      <c r="L36" s="23">
        <f t="shared" si="8"/>
        <v>0</v>
      </c>
      <c r="M36" s="22">
        <f t="shared" si="8"/>
        <v>0</v>
      </c>
      <c r="N36" s="20">
        <f t="shared" si="8"/>
        <v>0</v>
      </c>
      <c r="O36" s="20">
        <f>SUM(O32:O35)</f>
        <v>0</v>
      </c>
      <c r="P36" s="20">
        <f t="shared" si="8"/>
        <v>3</v>
      </c>
      <c r="Q36" s="61">
        <f t="shared" si="8"/>
        <v>0</v>
      </c>
      <c r="R36" s="136">
        <f t="shared" si="8"/>
        <v>34</v>
      </c>
      <c r="S36" s="118">
        <f t="shared" si="8"/>
        <v>0</v>
      </c>
      <c r="T36" s="60">
        <f t="shared" si="8"/>
        <v>0</v>
      </c>
      <c r="U36" s="60">
        <f t="shared" si="8"/>
        <v>0</v>
      </c>
      <c r="V36" s="60">
        <f t="shared" si="8"/>
        <v>0</v>
      </c>
      <c r="W36" s="60">
        <f t="shared" si="8"/>
        <v>0</v>
      </c>
      <c r="X36" s="60">
        <f t="shared" si="8"/>
        <v>0</v>
      </c>
      <c r="Y36" s="60">
        <f t="shared" si="8"/>
        <v>0</v>
      </c>
      <c r="Z36" s="60">
        <f t="shared" si="8"/>
        <v>0</v>
      </c>
      <c r="AA36" s="93">
        <f t="shared" si="8"/>
        <v>2</v>
      </c>
    </row>
    <row r="37" spans="1:27" ht="20.25">
      <c r="A37" s="62"/>
      <c r="B37" s="62"/>
      <c r="C37" s="63"/>
      <c r="D37" s="62"/>
      <c r="E37" s="63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</row>
    <row r="38" spans="1:27" ht="20.25">
      <c r="A38" s="62"/>
      <c r="B38" s="62"/>
      <c r="C38" s="63"/>
      <c r="D38" s="62"/>
      <c r="E38" s="63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</row>
    <row r="39" spans="1:27" ht="20.25">
      <c r="A39" s="62"/>
      <c r="B39" s="62"/>
      <c r="C39" s="63"/>
      <c r="D39" s="62"/>
      <c r="E39" s="63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</row>
    <row r="40" spans="1:27" ht="26.25">
      <c r="A40" s="1"/>
      <c r="B40" s="64" t="s">
        <v>85</v>
      </c>
      <c r="C40" s="64"/>
      <c r="D40" s="64"/>
      <c r="E40" s="64"/>
      <c r="F40" s="64"/>
      <c r="G40" s="64"/>
      <c r="H40" s="64"/>
      <c r="I40" s="64"/>
      <c r="J40" s="64"/>
      <c r="K40" s="64" t="s">
        <v>55</v>
      </c>
      <c r="L40" s="64"/>
      <c r="M40" s="64"/>
      <c r="N40" s="64"/>
      <c r="O40" s="64"/>
      <c r="P40" s="64"/>
      <c r="Q40" s="64"/>
      <c r="R40" s="65"/>
      <c r="S40" s="65"/>
      <c r="T40" s="66" t="s">
        <v>90</v>
      </c>
      <c r="U40" s="67"/>
      <c r="V40" s="67"/>
      <c r="W40" s="67" t="s">
        <v>219</v>
      </c>
      <c r="X40" s="67"/>
      <c r="Y40" s="68"/>
      <c r="Z40" s="68"/>
      <c r="AA40" s="68"/>
    </row>
    <row r="41" spans="1:27" ht="26.25">
      <c r="A41" s="69"/>
      <c r="B41" s="595"/>
      <c r="C41" s="595"/>
      <c r="D41" s="595"/>
      <c r="E41" s="595"/>
      <c r="F41" s="595"/>
      <c r="G41" s="595"/>
      <c r="H41" s="595"/>
      <c r="I41" s="595"/>
      <c r="J41" s="595"/>
      <c r="K41" s="69"/>
      <c r="L41" s="69"/>
      <c r="M41" s="69"/>
      <c r="N41" s="69"/>
      <c r="O41" s="69"/>
      <c r="P41" s="69"/>
      <c r="Q41" s="69"/>
      <c r="R41" s="69" t="s">
        <v>48</v>
      </c>
      <c r="S41" s="71"/>
      <c r="T41" s="72" t="s">
        <v>49</v>
      </c>
      <c r="U41" s="73" t="s">
        <v>89</v>
      </c>
      <c r="V41" s="73"/>
      <c r="W41" s="73"/>
      <c r="X41" s="72"/>
      <c r="Y41" s="72"/>
      <c r="Z41" s="74"/>
      <c r="AA41" s="74"/>
    </row>
    <row r="42" spans="1:27" ht="26.25">
      <c r="A42" s="69"/>
      <c r="B42" s="257"/>
      <c r="C42" s="257"/>
      <c r="D42" s="257"/>
      <c r="E42" s="257"/>
      <c r="F42" s="257"/>
      <c r="G42" s="257"/>
      <c r="H42" s="257"/>
      <c r="I42" s="257"/>
      <c r="J42" s="257"/>
      <c r="K42" s="69"/>
      <c r="L42" s="69"/>
      <c r="M42" s="69"/>
      <c r="N42" s="69"/>
      <c r="O42" s="69"/>
      <c r="P42" s="69"/>
      <c r="Q42" s="69"/>
      <c r="R42" s="69"/>
      <c r="S42" s="71"/>
      <c r="T42" s="72"/>
      <c r="U42" s="73"/>
      <c r="V42" s="73"/>
      <c r="W42" s="73"/>
      <c r="X42" s="72"/>
      <c r="Y42" s="72"/>
      <c r="Z42" s="74"/>
      <c r="AA42" s="74"/>
    </row>
    <row r="43" spans="1:27" ht="26.25">
      <c r="A43" s="69"/>
      <c r="B43" s="257"/>
      <c r="C43" s="257"/>
      <c r="D43" s="257"/>
      <c r="E43" s="257"/>
      <c r="F43" s="257"/>
      <c r="G43" s="257"/>
      <c r="H43" s="257"/>
      <c r="I43" s="257"/>
      <c r="J43" s="257"/>
      <c r="K43" s="64"/>
      <c r="L43" s="64"/>
      <c r="M43" s="64"/>
      <c r="N43" s="64"/>
      <c r="O43" s="64"/>
      <c r="P43" s="64"/>
      <c r="Q43" s="64"/>
      <c r="R43" s="64"/>
      <c r="S43" s="64"/>
      <c r="T43" s="66"/>
      <c r="U43" s="66"/>
      <c r="V43" s="66"/>
      <c r="W43" s="66"/>
      <c r="X43" s="75"/>
      <c r="Y43" s="75"/>
      <c r="Z43" s="76"/>
      <c r="AA43" s="76"/>
    </row>
    <row r="44" spans="1:27" ht="26.25">
      <c r="A44" s="69"/>
      <c r="B44" s="257"/>
      <c r="C44" s="257"/>
      <c r="D44" s="257"/>
      <c r="E44" s="257"/>
      <c r="F44" s="257"/>
      <c r="G44" s="257"/>
      <c r="H44" s="257"/>
      <c r="I44" s="257"/>
      <c r="J44" s="257"/>
      <c r="K44" s="64" t="s">
        <v>50</v>
      </c>
      <c r="L44" s="64"/>
      <c r="M44" s="64"/>
      <c r="N44" s="64"/>
      <c r="O44" s="64"/>
      <c r="P44" s="64"/>
      <c r="Q44" s="64"/>
      <c r="R44" s="65"/>
      <c r="S44" s="65"/>
      <c r="T44" s="66"/>
      <c r="U44" s="67"/>
      <c r="V44" s="67"/>
      <c r="W44" s="67" t="s">
        <v>145</v>
      </c>
      <c r="X44" s="67"/>
      <c r="Y44" s="68"/>
      <c r="Z44" s="76"/>
      <c r="AA44" s="76"/>
    </row>
    <row r="45" spans="1:27" ht="26.25">
      <c r="A45" s="69"/>
      <c r="B45" s="257"/>
      <c r="C45" s="257"/>
      <c r="D45" s="257"/>
      <c r="E45" s="257"/>
      <c r="F45" s="257"/>
      <c r="G45" s="257"/>
      <c r="H45" s="257"/>
      <c r="I45" s="257"/>
      <c r="J45" s="257"/>
      <c r="K45" s="69"/>
      <c r="L45" s="69"/>
      <c r="M45" s="69"/>
      <c r="N45" s="69"/>
      <c r="O45" s="69"/>
      <c r="P45" s="69"/>
      <c r="Q45" s="69"/>
      <c r="R45" s="69" t="s">
        <v>48</v>
      </c>
      <c r="S45" s="71"/>
      <c r="T45" s="72" t="s">
        <v>51</v>
      </c>
      <c r="U45" s="73" t="s">
        <v>89</v>
      </c>
      <c r="V45" s="73"/>
      <c r="W45" s="73"/>
      <c r="X45" s="72"/>
      <c r="Y45" s="72"/>
      <c r="Z45" s="76"/>
      <c r="AA45" s="76"/>
    </row>
  </sheetData>
  <mergeCells count="42">
    <mergeCell ref="C6:AA6"/>
    <mergeCell ref="C1:AA1"/>
    <mergeCell ref="C2:AA2"/>
    <mergeCell ref="C3:AA3"/>
    <mergeCell ref="C4:AA4"/>
    <mergeCell ref="C5:AA5"/>
    <mergeCell ref="W7:AA7"/>
    <mergeCell ref="A8:AA8"/>
    <mergeCell ref="A9:AA9"/>
    <mergeCell ref="A10:A13"/>
    <mergeCell ref="B10:B13"/>
    <mergeCell ref="C10:C13"/>
    <mergeCell ref="D10:D13"/>
    <mergeCell ref="E10:E13"/>
    <mergeCell ref="F10:I10"/>
    <mergeCell ref="K10:P10"/>
    <mergeCell ref="Q10:T10"/>
    <mergeCell ref="V10:AA10"/>
    <mergeCell ref="F11:F13"/>
    <mergeCell ref="G11:J11"/>
    <mergeCell ref="K11:K13"/>
    <mergeCell ref="L11:L13"/>
    <mergeCell ref="Q11:Q13"/>
    <mergeCell ref="W11:W13"/>
    <mergeCell ref="P12:P13"/>
    <mergeCell ref="R12:R13"/>
    <mergeCell ref="S12:U12"/>
    <mergeCell ref="R11:U11"/>
    <mergeCell ref="V11:V13"/>
    <mergeCell ref="X11:X13"/>
    <mergeCell ref="Y11:Y13"/>
    <mergeCell ref="Z11:AA11"/>
    <mergeCell ref="Z12:Z13"/>
    <mergeCell ref="AA12:AA13"/>
    <mergeCell ref="A32:A36"/>
    <mergeCell ref="B41:J41"/>
    <mergeCell ref="G12:G13"/>
    <mergeCell ref="H12:J12"/>
    <mergeCell ref="O12:O13"/>
    <mergeCell ref="M11:M13"/>
    <mergeCell ref="N11:N13"/>
    <mergeCell ref="O11:P11"/>
  </mergeCells>
  <printOptions horizontalCentered="1"/>
  <pageMargins left="0.59055118110236227" right="0.39370078740157483" top="0.59055118110236227" bottom="0.39370078740157483" header="0.31496062992125984" footer="0.31496062992125984"/>
  <pageSetup paperSize="9" scale="4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AA41"/>
  <sheetViews>
    <sheetView zoomScale="55" zoomScaleNormal="55" workbookViewId="0">
      <selection activeCell="AA41" sqref="A1:AA41"/>
    </sheetView>
  </sheetViews>
  <sheetFormatPr defaultRowHeight="15"/>
  <cols>
    <col min="2" max="2" width="75.7109375" customWidth="1"/>
  </cols>
  <sheetData>
    <row r="1" spans="1:27" ht="26.25">
      <c r="A1" s="1" t="s">
        <v>0</v>
      </c>
      <c r="B1" s="1"/>
      <c r="C1" s="559" t="s">
        <v>1</v>
      </c>
      <c r="D1" s="559"/>
      <c r="E1" s="559"/>
      <c r="F1" s="559"/>
      <c r="G1" s="559"/>
      <c r="H1" s="559"/>
      <c r="I1" s="559"/>
      <c r="J1" s="559"/>
      <c r="K1" s="559"/>
      <c r="L1" s="559"/>
      <c r="M1" s="559"/>
      <c r="N1" s="559"/>
      <c r="O1" s="559"/>
      <c r="P1" s="559"/>
      <c r="Q1" s="559"/>
      <c r="R1" s="559"/>
      <c r="S1" s="559"/>
      <c r="T1" s="559"/>
      <c r="U1" s="559"/>
      <c r="V1" s="559"/>
      <c r="W1" s="559"/>
      <c r="X1" s="559"/>
      <c r="Y1" s="559"/>
      <c r="Z1" s="559"/>
      <c r="AA1" s="559"/>
    </row>
    <row r="2" spans="1:27" ht="26.25">
      <c r="A2" s="1" t="s">
        <v>2</v>
      </c>
      <c r="B2" s="1"/>
      <c r="C2" s="559"/>
      <c r="D2" s="559"/>
      <c r="E2" s="559"/>
      <c r="F2" s="559"/>
      <c r="G2" s="559"/>
      <c r="H2" s="559"/>
      <c r="I2" s="559"/>
      <c r="J2" s="559"/>
      <c r="K2" s="559"/>
      <c r="L2" s="559"/>
      <c r="M2" s="559"/>
      <c r="N2" s="559"/>
      <c r="O2" s="559"/>
      <c r="P2" s="559"/>
      <c r="Q2" s="559"/>
      <c r="R2" s="559"/>
      <c r="S2" s="559"/>
      <c r="T2" s="559"/>
      <c r="U2" s="559"/>
      <c r="V2" s="559"/>
      <c r="W2" s="559"/>
      <c r="X2" s="559"/>
      <c r="Y2" s="559"/>
      <c r="Z2" s="559"/>
      <c r="AA2" s="559"/>
    </row>
    <row r="3" spans="1:27" ht="26.25">
      <c r="A3" s="1"/>
      <c r="B3" s="1"/>
      <c r="C3" s="560" t="s">
        <v>3</v>
      </c>
      <c r="D3" s="560"/>
      <c r="E3" s="560"/>
      <c r="F3" s="560"/>
      <c r="G3" s="560"/>
      <c r="H3" s="560"/>
      <c r="I3" s="560"/>
      <c r="J3" s="560"/>
      <c r="K3" s="560"/>
      <c r="L3" s="560"/>
      <c r="M3" s="560"/>
      <c r="N3" s="560"/>
      <c r="O3" s="560"/>
      <c r="P3" s="560"/>
      <c r="Q3" s="560"/>
      <c r="R3" s="560"/>
      <c r="S3" s="560"/>
      <c r="T3" s="560"/>
      <c r="U3" s="560"/>
      <c r="V3" s="560"/>
      <c r="W3" s="560"/>
      <c r="X3" s="560"/>
      <c r="Y3" s="560"/>
      <c r="Z3" s="560"/>
      <c r="AA3" s="560"/>
    </row>
    <row r="4" spans="1:27" ht="26.25">
      <c r="A4" s="1" t="s">
        <v>4</v>
      </c>
      <c r="B4" s="1"/>
      <c r="C4" s="559" t="s">
        <v>84</v>
      </c>
      <c r="D4" s="559"/>
      <c r="E4" s="559"/>
      <c r="F4" s="559"/>
      <c r="G4" s="559"/>
      <c r="H4" s="559"/>
      <c r="I4" s="559"/>
      <c r="J4" s="559"/>
      <c r="K4" s="559"/>
      <c r="L4" s="559"/>
      <c r="M4" s="559"/>
      <c r="N4" s="559"/>
      <c r="O4" s="559"/>
      <c r="P4" s="559"/>
      <c r="Q4" s="559"/>
      <c r="R4" s="559"/>
      <c r="S4" s="559"/>
      <c r="T4" s="559"/>
      <c r="U4" s="559"/>
      <c r="V4" s="559"/>
      <c r="W4" s="559"/>
      <c r="X4" s="559"/>
      <c r="Y4" s="559"/>
      <c r="Z4" s="559"/>
      <c r="AA4" s="559"/>
    </row>
    <row r="5" spans="1:27" ht="26.25">
      <c r="A5" s="1" t="s">
        <v>5</v>
      </c>
      <c r="B5" s="1"/>
      <c r="C5" s="561" t="s">
        <v>218</v>
      </c>
      <c r="D5" s="561"/>
      <c r="E5" s="561"/>
      <c r="F5" s="561"/>
      <c r="G5" s="561"/>
      <c r="H5" s="561"/>
      <c r="I5" s="561"/>
      <c r="J5" s="561"/>
      <c r="K5" s="561"/>
      <c r="L5" s="561"/>
      <c r="M5" s="561"/>
      <c r="N5" s="561"/>
      <c r="O5" s="561"/>
      <c r="P5" s="561"/>
      <c r="Q5" s="561"/>
      <c r="R5" s="561"/>
      <c r="S5" s="561"/>
      <c r="T5" s="561"/>
      <c r="U5" s="561"/>
      <c r="V5" s="561"/>
      <c r="W5" s="561"/>
      <c r="X5" s="561"/>
      <c r="Y5" s="561"/>
      <c r="Z5" s="561"/>
      <c r="AA5" s="561"/>
    </row>
    <row r="6" spans="1:27" ht="26.25">
      <c r="A6" s="1" t="s">
        <v>179</v>
      </c>
      <c r="B6" s="1"/>
      <c r="C6" s="559" t="s">
        <v>6</v>
      </c>
      <c r="D6" s="559"/>
      <c r="E6" s="559"/>
      <c r="F6" s="559"/>
      <c r="G6" s="559"/>
      <c r="H6" s="559"/>
      <c r="I6" s="559"/>
      <c r="J6" s="559"/>
      <c r="K6" s="559"/>
      <c r="L6" s="559"/>
      <c r="M6" s="559"/>
      <c r="N6" s="559"/>
      <c r="O6" s="559"/>
      <c r="P6" s="559"/>
      <c r="Q6" s="559"/>
      <c r="R6" s="559"/>
      <c r="S6" s="559"/>
      <c r="T6" s="559"/>
      <c r="U6" s="559"/>
      <c r="V6" s="559"/>
      <c r="W6" s="559"/>
      <c r="X6" s="559"/>
      <c r="Y6" s="559"/>
      <c r="Z6" s="559"/>
      <c r="AA6" s="559"/>
    </row>
    <row r="7" spans="1:27" ht="27" thickBo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562"/>
      <c r="X7" s="562"/>
      <c r="Y7" s="562"/>
      <c r="Z7" s="562"/>
      <c r="AA7" s="562"/>
    </row>
    <row r="8" spans="1:27" ht="21" thickBot="1">
      <c r="A8" s="563" t="s">
        <v>234</v>
      </c>
      <c r="B8" s="564"/>
      <c r="C8" s="564"/>
      <c r="D8" s="564"/>
      <c r="E8" s="564"/>
      <c r="F8" s="564"/>
      <c r="G8" s="564"/>
      <c r="H8" s="564"/>
      <c r="I8" s="564"/>
      <c r="J8" s="564"/>
      <c r="K8" s="564"/>
      <c r="L8" s="564"/>
      <c r="M8" s="564"/>
      <c r="N8" s="564"/>
      <c r="O8" s="564"/>
      <c r="P8" s="564"/>
      <c r="Q8" s="564"/>
      <c r="R8" s="564"/>
      <c r="S8" s="564"/>
      <c r="T8" s="564"/>
      <c r="U8" s="564"/>
      <c r="V8" s="564"/>
      <c r="W8" s="564"/>
      <c r="X8" s="564"/>
      <c r="Y8" s="564"/>
      <c r="Z8" s="564"/>
      <c r="AA8" s="565"/>
    </row>
    <row r="9" spans="1:27" ht="21" thickBot="1">
      <c r="A9" s="563" t="s">
        <v>142</v>
      </c>
      <c r="B9" s="564"/>
      <c r="C9" s="564"/>
      <c r="D9" s="564"/>
      <c r="E9" s="564"/>
      <c r="F9" s="564"/>
      <c r="G9" s="564"/>
      <c r="H9" s="564"/>
      <c r="I9" s="564"/>
      <c r="J9" s="564"/>
      <c r="K9" s="564"/>
      <c r="L9" s="564"/>
      <c r="M9" s="564"/>
      <c r="N9" s="564"/>
      <c r="O9" s="564"/>
      <c r="P9" s="564"/>
      <c r="Q9" s="564"/>
      <c r="R9" s="564"/>
      <c r="S9" s="564"/>
      <c r="T9" s="564"/>
      <c r="U9" s="564"/>
      <c r="V9" s="564"/>
      <c r="W9" s="564"/>
      <c r="X9" s="564"/>
      <c r="Y9" s="564"/>
      <c r="Z9" s="564"/>
      <c r="AA9" s="565"/>
    </row>
    <row r="10" spans="1:27" ht="21" thickBot="1">
      <c r="A10" s="566" t="s">
        <v>7</v>
      </c>
      <c r="B10" s="569" t="s">
        <v>8</v>
      </c>
      <c r="C10" s="566" t="s">
        <v>9</v>
      </c>
      <c r="D10" s="572" t="s">
        <v>10</v>
      </c>
      <c r="E10" s="573" t="s">
        <v>11</v>
      </c>
      <c r="F10" s="574" t="s">
        <v>56</v>
      </c>
      <c r="G10" s="575"/>
      <c r="H10" s="575"/>
      <c r="I10" s="575"/>
      <c r="J10" s="89">
        <v>16</v>
      </c>
      <c r="K10" s="575" t="s">
        <v>12</v>
      </c>
      <c r="L10" s="575"/>
      <c r="M10" s="575"/>
      <c r="N10" s="575"/>
      <c r="O10" s="575"/>
      <c r="P10" s="576"/>
      <c r="Q10" s="574" t="s">
        <v>57</v>
      </c>
      <c r="R10" s="575"/>
      <c r="S10" s="575"/>
      <c r="T10" s="576"/>
      <c r="U10" s="89">
        <v>17</v>
      </c>
      <c r="V10" s="574" t="s">
        <v>12</v>
      </c>
      <c r="W10" s="575"/>
      <c r="X10" s="575"/>
      <c r="Y10" s="575"/>
      <c r="Z10" s="575"/>
      <c r="AA10" s="576"/>
    </row>
    <row r="11" spans="1:27" ht="21" thickBot="1">
      <c r="A11" s="567"/>
      <c r="B11" s="570"/>
      <c r="C11" s="567"/>
      <c r="D11" s="572"/>
      <c r="E11" s="573"/>
      <c r="F11" s="577" t="s">
        <v>13</v>
      </c>
      <c r="G11" s="578" t="s">
        <v>14</v>
      </c>
      <c r="H11" s="579"/>
      <c r="I11" s="579"/>
      <c r="J11" s="579"/>
      <c r="K11" s="580" t="s">
        <v>15</v>
      </c>
      <c r="L11" s="582" t="s">
        <v>16</v>
      </c>
      <c r="M11" s="582" t="s">
        <v>17</v>
      </c>
      <c r="N11" s="582" t="s">
        <v>18</v>
      </c>
      <c r="O11" s="588" t="s">
        <v>19</v>
      </c>
      <c r="P11" s="589"/>
      <c r="Q11" s="568" t="s">
        <v>13</v>
      </c>
      <c r="R11" s="578" t="s">
        <v>14</v>
      </c>
      <c r="S11" s="579"/>
      <c r="T11" s="579"/>
      <c r="U11" s="579"/>
      <c r="V11" s="580" t="s">
        <v>15</v>
      </c>
      <c r="W11" s="582" t="s">
        <v>16</v>
      </c>
      <c r="X11" s="582" t="s">
        <v>17</v>
      </c>
      <c r="Y11" s="582" t="s">
        <v>18</v>
      </c>
      <c r="Z11" s="588" t="s">
        <v>19</v>
      </c>
      <c r="AA11" s="589"/>
    </row>
    <row r="12" spans="1:27" ht="21" thickBot="1">
      <c r="A12" s="567"/>
      <c r="B12" s="570"/>
      <c r="C12" s="567"/>
      <c r="D12" s="572"/>
      <c r="E12" s="573"/>
      <c r="F12" s="577"/>
      <c r="G12" s="586" t="s">
        <v>13</v>
      </c>
      <c r="H12" s="587" t="s">
        <v>20</v>
      </c>
      <c r="I12" s="587"/>
      <c r="J12" s="587"/>
      <c r="K12" s="581"/>
      <c r="L12" s="583"/>
      <c r="M12" s="583"/>
      <c r="N12" s="583"/>
      <c r="O12" s="590" t="s">
        <v>21</v>
      </c>
      <c r="P12" s="584" t="s">
        <v>22</v>
      </c>
      <c r="Q12" s="572"/>
      <c r="R12" s="586" t="s">
        <v>13</v>
      </c>
      <c r="S12" s="587" t="s">
        <v>20</v>
      </c>
      <c r="T12" s="587"/>
      <c r="U12" s="587"/>
      <c r="V12" s="581"/>
      <c r="W12" s="583"/>
      <c r="X12" s="583"/>
      <c r="Y12" s="583"/>
      <c r="Z12" s="590" t="s">
        <v>23</v>
      </c>
      <c r="AA12" s="584" t="s">
        <v>24</v>
      </c>
    </row>
    <row r="13" spans="1:27" ht="276" customHeight="1" thickBot="1">
      <c r="A13" s="568"/>
      <c r="B13" s="571"/>
      <c r="C13" s="568"/>
      <c r="D13" s="572"/>
      <c r="E13" s="573"/>
      <c r="F13" s="577"/>
      <c r="G13" s="586"/>
      <c r="H13" s="2" t="s">
        <v>25</v>
      </c>
      <c r="I13" s="3" t="s">
        <v>26</v>
      </c>
      <c r="J13" s="4" t="s">
        <v>27</v>
      </c>
      <c r="K13" s="581"/>
      <c r="L13" s="583"/>
      <c r="M13" s="583"/>
      <c r="N13" s="583"/>
      <c r="O13" s="591"/>
      <c r="P13" s="585"/>
      <c r="Q13" s="572"/>
      <c r="R13" s="586"/>
      <c r="S13" s="2" t="s">
        <v>25</v>
      </c>
      <c r="T13" s="3" t="s">
        <v>26</v>
      </c>
      <c r="U13" s="4" t="s">
        <v>27</v>
      </c>
      <c r="V13" s="581"/>
      <c r="W13" s="583"/>
      <c r="X13" s="583"/>
      <c r="Y13" s="583"/>
      <c r="Z13" s="591"/>
      <c r="AA13" s="585"/>
    </row>
    <row r="14" spans="1:27" ht="20.25">
      <c r="A14" s="323" t="s">
        <v>28</v>
      </c>
      <c r="B14" s="325" t="s">
        <v>137</v>
      </c>
      <c r="C14" s="101">
        <v>60</v>
      </c>
      <c r="D14" s="327">
        <f t="shared" ref="D14" si="0">E14/30</f>
        <v>2</v>
      </c>
      <c r="E14" s="144">
        <f t="shared" ref="E14" si="1">F14+Q14</f>
        <v>60</v>
      </c>
      <c r="F14" s="10">
        <f t="shared" ref="F14" si="2">G14+K14+N14+M14</f>
        <v>0</v>
      </c>
      <c r="G14" s="94">
        <f t="shared" ref="G14" si="3">H14+I14+J14</f>
        <v>0</v>
      </c>
      <c r="H14" s="9"/>
      <c r="I14" s="6"/>
      <c r="J14" s="7"/>
      <c r="K14" s="9"/>
      <c r="L14" s="6"/>
      <c r="M14" s="6"/>
      <c r="N14" s="6"/>
      <c r="O14" s="6"/>
      <c r="P14" s="10"/>
      <c r="Q14" s="208">
        <f t="shared" ref="Q14" si="4">V14+X14+Y14+R14</f>
        <v>60</v>
      </c>
      <c r="R14" s="8">
        <f t="shared" ref="R14" si="5">S14+T14+U14</f>
        <v>34</v>
      </c>
      <c r="S14" s="9">
        <v>24</v>
      </c>
      <c r="T14" s="6"/>
      <c r="U14" s="7">
        <v>10</v>
      </c>
      <c r="V14" s="9">
        <v>26</v>
      </c>
      <c r="W14" s="6"/>
      <c r="X14" s="6"/>
      <c r="Y14" s="6"/>
      <c r="Z14" s="6" t="s">
        <v>97</v>
      </c>
      <c r="AA14" s="10"/>
    </row>
    <row r="15" spans="1:27" ht="20.25">
      <c r="A15" s="324" t="s">
        <v>29</v>
      </c>
      <c r="B15" s="326" t="s">
        <v>109</v>
      </c>
      <c r="C15" s="102">
        <v>60</v>
      </c>
      <c r="D15" s="328">
        <f t="shared" ref="D15:D26" si="6">E15/30</f>
        <v>2</v>
      </c>
      <c r="E15" s="145">
        <f t="shared" ref="E15:E26" si="7">F15+Q15</f>
        <v>60</v>
      </c>
      <c r="F15" s="16">
        <f t="shared" ref="F15:F26" si="8">G15+K15+N15+M15</f>
        <v>0</v>
      </c>
      <c r="G15" s="95">
        <f t="shared" ref="G15:G26" si="9">H15+I15+J15</f>
        <v>0</v>
      </c>
      <c r="H15" s="15"/>
      <c r="I15" s="12"/>
      <c r="J15" s="13"/>
      <c r="K15" s="15"/>
      <c r="L15" s="12"/>
      <c r="M15" s="12"/>
      <c r="N15" s="12"/>
      <c r="O15" s="12"/>
      <c r="P15" s="16"/>
      <c r="Q15" s="209">
        <f t="shared" ref="Q15:Q26" si="10">V15+X15+Y15+R15</f>
        <v>60</v>
      </c>
      <c r="R15" s="14">
        <f t="shared" ref="R15:R26" si="11">S15+T15+U15</f>
        <v>34</v>
      </c>
      <c r="S15" s="15">
        <v>2</v>
      </c>
      <c r="T15" s="107"/>
      <c r="U15" s="330">
        <v>32</v>
      </c>
      <c r="V15" s="17">
        <v>26</v>
      </c>
      <c r="W15" s="12"/>
      <c r="X15" s="12"/>
      <c r="Y15" s="12"/>
      <c r="Z15" s="12" t="s">
        <v>97</v>
      </c>
      <c r="AA15" s="86"/>
    </row>
    <row r="16" spans="1:27" ht="20.25">
      <c r="A16" s="324" t="s">
        <v>30</v>
      </c>
      <c r="B16" s="326" t="s">
        <v>236</v>
      </c>
      <c r="C16" s="102">
        <v>75</v>
      </c>
      <c r="D16" s="328">
        <f t="shared" si="6"/>
        <v>2.5</v>
      </c>
      <c r="E16" s="145">
        <f t="shared" si="7"/>
        <v>75</v>
      </c>
      <c r="F16" s="16">
        <f t="shared" si="8"/>
        <v>0</v>
      </c>
      <c r="G16" s="95">
        <f t="shared" si="9"/>
        <v>0</v>
      </c>
      <c r="H16" s="15"/>
      <c r="I16" s="12"/>
      <c r="J16" s="13"/>
      <c r="K16" s="15"/>
      <c r="L16" s="12"/>
      <c r="M16" s="12"/>
      <c r="N16" s="12"/>
      <c r="O16" s="12"/>
      <c r="P16" s="16"/>
      <c r="Q16" s="209">
        <f t="shared" si="10"/>
        <v>75</v>
      </c>
      <c r="R16" s="14">
        <f t="shared" si="11"/>
        <v>50</v>
      </c>
      <c r="S16" s="15">
        <v>22</v>
      </c>
      <c r="T16" s="107"/>
      <c r="U16" s="330">
        <v>28</v>
      </c>
      <c r="V16" s="17">
        <v>25</v>
      </c>
      <c r="W16" s="12"/>
      <c r="X16" s="12"/>
      <c r="Y16" s="12"/>
      <c r="Z16" s="12"/>
      <c r="AA16" s="86" t="s">
        <v>58</v>
      </c>
    </row>
    <row r="17" spans="1:27" ht="20.25">
      <c r="A17" s="324" t="s">
        <v>31</v>
      </c>
      <c r="B17" s="326" t="s">
        <v>61</v>
      </c>
      <c r="C17" s="102">
        <v>60</v>
      </c>
      <c r="D17" s="328">
        <f t="shared" si="6"/>
        <v>2</v>
      </c>
      <c r="E17" s="145">
        <f t="shared" si="7"/>
        <v>60</v>
      </c>
      <c r="F17" s="16">
        <f t="shared" si="8"/>
        <v>60</v>
      </c>
      <c r="G17" s="95">
        <f t="shared" si="9"/>
        <v>32</v>
      </c>
      <c r="H17" s="15">
        <v>18</v>
      </c>
      <c r="I17" s="12"/>
      <c r="J17" s="13">
        <v>14</v>
      </c>
      <c r="K17" s="15">
        <v>28</v>
      </c>
      <c r="L17" s="12"/>
      <c r="M17" s="12"/>
      <c r="N17" s="12"/>
      <c r="O17" s="12"/>
      <c r="P17" s="16" t="s">
        <v>59</v>
      </c>
      <c r="Q17" s="209">
        <f t="shared" si="10"/>
        <v>0</v>
      </c>
      <c r="R17" s="14">
        <f t="shared" si="11"/>
        <v>0</v>
      </c>
      <c r="S17" s="15"/>
      <c r="T17" s="107"/>
      <c r="U17" s="330"/>
      <c r="V17" s="17"/>
      <c r="W17" s="12"/>
      <c r="X17" s="12"/>
      <c r="Y17" s="12"/>
      <c r="Z17" s="12"/>
      <c r="AA17" s="86"/>
    </row>
    <row r="18" spans="1:27" ht="20.25">
      <c r="A18" s="324" t="s">
        <v>32</v>
      </c>
      <c r="B18" s="326" t="s">
        <v>237</v>
      </c>
      <c r="C18" s="102">
        <v>60</v>
      </c>
      <c r="D18" s="328">
        <f t="shared" si="6"/>
        <v>2</v>
      </c>
      <c r="E18" s="145">
        <f t="shared" si="7"/>
        <v>60</v>
      </c>
      <c r="F18" s="16">
        <f t="shared" si="8"/>
        <v>60</v>
      </c>
      <c r="G18" s="95">
        <f t="shared" si="9"/>
        <v>32</v>
      </c>
      <c r="H18" s="15">
        <v>18</v>
      </c>
      <c r="I18" s="12"/>
      <c r="J18" s="13">
        <v>14</v>
      </c>
      <c r="K18" s="15">
        <v>28</v>
      </c>
      <c r="L18" s="12"/>
      <c r="M18" s="12"/>
      <c r="N18" s="12"/>
      <c r="O18" s="12"/>
      <c r="P18" s="16" t="s">
        <v>60</v>
      </c>
      <c r="Q18" s="209">
        <f t="shared" si="10"/>
        <v>0</v>
      </c>
      <c r="R18" s="14">
        <f t="shared" si="11"/>
        <v>0</v>
      </c>
      <c r="S18" s="15"/>
      <c r="T18" s="107"/>
      <c r="U18" s="330"/>
      <c r="V18" s="17"/>
      <c r="W18" s="12"/>
      <c r="X18" s="12"/>
      <c r="Y18" s="12"/>
      <c r="Z18" s="12"/>
      <c r="AA18" s="86"/>
    </row>
    <row r="19" spans="1:27" ht="20.25">
      <c r="A19" s="324" t="s">
        <v>33</v>
      </c>
      <c r="B19" s="326" t="s">
        <v>238</v>
      </c>
      <c r="C19" s="102">
        <v>120</v>
      </c>
      <c r="D19" s="328">
        <f t="shared" si="6"/>
        <v>4</v>
      </c>
      <c r="E19" s="145">
        <f t="shared" si="7"/>
        <v>120</v>
      </c>
      <c r="F19" s="16">
        <f t="shared" si="8"/>
        <v>60</v>
      </c>
      <c r="G19" s="95">
        <f t="shared" si="9"/>
        <v>34</v>
      </c>
      <c r="H19" s="15">
        <v>18</v>
      </c>
      <c r="I19" s="12"/>
      <c r="J19" s="13">
        <v>16</v>
      </c>
      <c r="K19" s="15">
        <v>26</v>
      </c>
      <c r="L19" s="12"/>
      <c r="M19" s="12"/>
      <c r="N19" s="12"/>
      <c r="O19" s="12"/>
      <c r="P19" s="16" t="s">
        <v>60</v>
      </c>
      <c r="Q19" s="209">
        <f t="shared" si="10"/>
        <v>60</v>
      </c>
      <c r="R19" s="14">
        <f t="shared" si="11"/>
        <v>48</v>
      </c>
      <c r="S19" s="15">
        <v>22</v>
      </c>
      <c r="T19" s="107"/>
      <c r="U19" s="330">
        <f>42-16</f>
        <v>26</v>
      </c>
      <c r="V19" s="17">
        <v>12</v>
      </c>
      <c r="W19" s="12"/>
      <c r="X19" s="12"/>
      <c r="Y19" s="12"/>
      <c r="Z19" s="12"/>
      <c r="AA19" s="86" t="s">
        <v>58</v>
      </c>
    </row>
    <row r="20" spans="1:27" ht="21" thickBot="1">
      <c r="A20" s="396" t="s">
        <v>34</v>
      </c>
      <c r="B20" s="397" t="s">
        <v>239</v>
      </c>
      <c r="C20" s="199">
        <v>120</v>
      </c>
      <c r="D20" s="329">
        <f t="shared" si="6"/>
        <v>4</v>
      </c>
      <c r="E20" s="178">
        <f t="shared" si="7"/>
        <v>120</v>
      </c>
      <c r="F20" s="110">
        <f t="shared" si="8"/>
        <v>120</v>
      </c>
      <c r="G20" s="294">
        <f t="shared" si="9"/>
        <v>64</v>
      </c>
      <c r="H20" s="179">
        <v>24</v>
      </c>
      <c r="I20" s="109"/>
      <c r="J20" s="180">
        <v>40</v>
      </c>
      <c r="K20" s="179">
        <v>56</v>
      </c>
      <c r="L20" s="109"/>
      <c r="M20" s="109"/>
      <c r="N20" s="109"/>
      <c r="O20" s="109"/>
      <c r="P20" s="110" t="s">
        <v>58</v>
      </c>
      <c r="Q20" s="210">
        <f t="shared" si="10"/>
        <v>0</v>
      </c>
      <c r="R20" s="295">
        <f t="shared" si="11"/>
        <v>0</v>
      </c>
      <c r="S20" s="179"/>
      <c r="T20" s="500"/>
      <c r="U20" s="501"/>
      <c r="V20" s="502"/>
      <c r="W20" s="109"/>
      <c r="X20" s="109"/>
      <c r="Y20" s="109"/>
      <c r="Z20" s="109"/>
      <c r="AA20" s="155"/>
    </row>
    <row r="21" spans="1:27" s="487" customFormat="1" ht="20.25">
      <c r="A21" s="507" t="s">
        <v>35</v>
      </c>
      <c r="B21" s="508" t="s">
        <v>240</v>
      </c>
      <c r="C21" s="509">
        <v>120</v>
      </c>
      <c r="D21" s="510">
        <f t="shared" ref="D21:D23" si="12">E21/30</f>
        <v>4</v>
      </c>
      <c r="E21" s="511">
        <f t="shared" ref="E21:E23" si="13">F21+Q21</f>
        <v>120</v>
      </c>
      <c r="F21" s="512">
        <f t="shared" ref="F21:F23" si="14">G21+K21+N21+M21</f>
        <v>0</v>
      </c>
      <c r="G21" s="513">
        <f t="shared" ref="G21:G23" si="15">H21+I21+J21</f>
        <v>0</v>
      </c>
      <c r="H21" s="483"/>
      <c r="I21" s="484"/>
      <c r="J21" s="485"/>
      <c r="K21" s="483"/>
      <c r="L21" s="484"/>
      <c r="M21" s="484"/>
      <c r="N21" s="484"/>
      <c r="O21" s="484"/>
      <c r="P21" s="481"/>
      <c r="Q21" s="513">
        <f t="shared" ref="Q21:Q22" si="16">V21+X21+Y21+R21</f>
        <v>120</v>
      </c>
      <c r="R21" s="514">
        <f t="shared" ref="R21:R22" si="17">S21+T21+U21</f>
        <v>68</v>
      </c>
      <c r="S21" s="483">
        <v>34</v>
      </c>
      <c r="T21" s="484"/>
      <c r="U21" s="485">
        <v>34</v>
      </c>
      <c r="V21" s="483">
        <v>52</v>
      </c>
      <c r="W21" s="484"/>
      <c r="X21" s="484"/>
      <c r="Y21" s="484"/>
      <c r="Z21" s="484" t="s">
        <v>97</v>
      </c>
      <c r="AA21" s="481"/>
    </row>
    <row r="22" spans="1:27" s="499" customFormat="1" ht="21" thickBot="1">
      <c r="A22" s="515" t="s">
        <v>36</v>
      </c>
      <c r="B22" s="516" t="s">
        <v>241</v>
      </c>
      <c r="C22" s="517">
        <v>210</v>
      </c>
      <c r="D22" s="518">
        <f t="shared" si="12"/>
        <v>7</v>
      </c>
      <c r="E22" s="492">
        <f t="shared" si="13"/>
        <v>210</v>
      </c>
      <c r="F22" s="493">
        <f t="shared" si="14"/>
        <v>120</v>
      </c>
      <c r="G22" s="494">
        <f t="shared" si="15"/>
        <v>64</v>
      </c>
      <c r="H22" s="495">
        <v>32</v>
      </c>
      <c r="I22" s="496"/>
      <c r="J22" s="497">
        <v>32</v>
      </c>
      <c r="K22" s="495">
        <v>56</v>
      </c>
      <c r="L22" s="496"/>
      <c r="M22" s="496"/>
      <c r="N22" s="496"/>
      <c r="O22" s="496"/>
      <c r="P22" s="493" t="s">
        <v>58</v>
      </c>
      <c r="Q22" s="494">
        <f t="shared" si="16"/>
        <v>90</v>
      </c>
      <c r="R22" s="498">
        <f t="shared" si="17"/>
        <v>52</v>
      </c>
      <c r="S22" s="495">
        <v>34</v>
      </c>
      <c r="T22" s="496"/>
      <c r="U22" s="497">
        <v>18</v>
      </c>
      <c r="V22" s="495">
        <v>38</v>
      </c>
      <c r="W22" s="496"/>
      <c r="X22" s="496"/>
      <c r="Y22" s="496"/>
      <c r="Z22" s="496" t="s">
        <v>58</v>
      </c>
      <c r="AA22" s="493"/>
    </row>
    <row r="23" spans="1:27" ht="20.25">
      <c r="A23" s="390" t="s">
        <v>37</v>
      </c>
      <c r="B23" s="391" t="s">
        <v>222</v>
      </c>
      <c r="C23" s="392">
        <v>120</v>
      </c>
      <c r="D23" s="503">
        <f t="shared" si="12"/>
        <v>4</v>
      </c>
      <c r="E23" s="504">
        <f t="shared" si="13"/>
        <v>120</v>
      </c>
      <c r="F23" s="505">
        <f t="shared" si="14"/>
        <v>120</v>
      </c>
      <c r="G23" s="506">
        <f t="shared" si="15"/>
        <v>64</v>
      </c>
      <c r="H23" s="169">
        <v>32</v>
      </c>
      <c r="I23" s="170"/>
      <c r="J23" s="171">
        <v>32</v>
      </c>
      <c r="K23" s="169">
        <v>56</v>
      </c>
      <c r="L23" s="170"/>
      <c r="M23" s="170"/>
      <c r="N23" s="170"/>
      <c r="O23" s="170" t="s">
        <v>97</v>
      </c>
      <c r="P23" s="297"/>
      <c r="Q23" s="385">
        <f t="shared" si="10"/>
        <v>0</v>
      </c>
      <c r="R23" s="300">
        <f t="shared" si="11"/>
        <v>0</v>
      </c>
      <c r="S23" s="169"/>
      <c r="T23" s="172"/>
      <c r="U23" s="378"/>
      <c r="V23" s="174"/>
      <c r="W23" s="170"/>
      <c r="X23" s="170"/>
      <c r="Y23" s="170"/>
      <c r="Z23" s="170"/>
      <c r="AA23" s="175"/>
    </row>
    <row r="24" spans="1:27" ht="21" thickBot="1">
      <c r="A24" s="324" t="s">
        <v>38</v>
      </c>
      <c r="B24" s="326" t="s">
        <v>242</v>
      </c>
      <c r="C24" s="102">
        <v>120</v>
      </c>
      <c r="D24" s="328">
        <f t="shared" si="6"/>
        <v>4</v>
      </c>
      <c r="E24" s="145">
        <f t="shared" si="7"/>
        <v>120</v>
      </c>
      <c r="F24" s="16">
        <f t="shared" si="8"/>
        <v>60</v>
      </c>
      <c r="G24" s="95">
        <f t="shared" si="9"/>
        <v>32</v>
      </c>
      <c r="H24" s="15">
        <v>16</v>
      </c>
      <c r="I24" s="12"/>
      <c r="J24" s="13">
        <v>16</v>
      </c>
      <c r="K24" s="15">
        <v>28</v>
      </c>
      <c r="L24" s="12"/>
      <c r="M24" s="12"/>
      <c r="N24" s="12"/>
      <c r="O24" s="12"/>
      <c r="P24" s="16" t="s">
        <v>58</v>
      </c>
      <c r="Q24" s="209">
        <f t="shared" si="10"/>
        <v>60</v>
      </c>
      <c r="R24" s="14">
        <f t="shared" si="11"/>
        <v>34</v>
      </c>
      <c r="S24" s="15">
        <v>18</v>
      </c>
      <c r="T24" s="107"/>
      <c r="U24" s="330">
        <v>16</v>
      </c>
      <c r="V24" s="17">
        <v>26</v>
      </c>
      <c r="W24" s="12"/>
      <c r="X24" s="12"/>
      <c r="Y24" s="12"/>
      <c r="Z24" s="12"/>
      <c r="AA24" s="86" t="s">
        <v>58</v>
      </c>
    </row>
    <row r="25" spans="1:27" ht="21" thickBot="1">
      <c r="A25" s="182" t="s">
        <v>39</v>
      </c>
      <c r="B25" s="183" t="s">
        <v>121</v>
      </c>
      <c r="C25" s="184">
        <v>120</v>
      </c>
      <c r="D25" s="185">
        <f t="shared" si="6"/>
        <v>4</v>
      </c>
      <c r="E25" s="186">
        <f t="shared" si="7"/>
        <v>120</v>
      </c>
      <c r="F25" s="187">
        <f t="shared" si="8"/>
        <v>0</v>
      </c>
      <c r="G25" s="188">
        <f t="shared" si="9"/>
        <v>0</v>
      </c>
      <c r="H25" s="189"/>
      <c r="I25" s="190"/>
      <c r="J25" s="191"/>
      <c r="K25" s="189"/>
      <c r="L25" s="190"/>
      <c r="M25" s="190"/>
      <c r="N25" s="190"/>
      <c r="O25" s="190"/>
      <c r="P25" s="191"/>
      <c r="Q25" s="192">
        <f t="shared" si="10"/>
        <v>120</v>
      </c>
      <c r="R25" s="193">
        <f t="shared" si="11"/>
        <v>68</v>
      </c>
      <c r="S25" s="189">
        <v>34</v>
      </c>
      <c r="T25" s="190"/>
      <c r="U25" s="191">
        <v>34</v>
      </c>
      <c r="V25" s="189">
        <v>52</v>
      </c>
      <c r="W25" s="190"/>
      <c r="X25" s="190"/>
      <c r="Y25" s="190"/>
      <c r="Z25" s="190"/>
      <c r="AA25" s="187" t="s">
        <v>58</v>
      </c>
    </row>
    <row r="26" spans="1:27" ht="21" thickBot="1">
      <c r="A26" s="269" t="s">
        <v>40</v>
      </c>
      <c r="B26" s="270" t="s">
        <v>120</v>
      </c>
      <c r="C26" s="271">
        <v>135</v>
      </c>
      <c r="D26" s="272">
        <f t="shared" si="6"/>
        <v>4.5</v>
      </c>
      <c r="E26" s="296">
        <f t="shared" si="7"/>
        <v>135</v>
      </c>
      <c r="F26" s="297">
        <f t="shared" si="8"/>
        <v>0</v>
      </c>
      <c r="G26" s="298">
        <f t="shared" si="9"/>
        <v>0</v>
      </c>
      <c r="H26" s="276"/>
      <c r="I26" s="277"/>
      <c r="J26" s="278"/>
      <c r="K26" s="276"/>
      <c r="L26" s="277"/>
      <c r="M26" s="277"/>
      <c r="N26" s="277"/>
      <c r="O26" s="277"/>
      <c r="P26" s="278"/>
      <c r="Q26" s="299">
        <f t="shared" si="10"/>
        <v>135</v>
      </c>
      <c r="R26" s="300">
        <f t="shared" si="11"/>
        <v>90</v>
      </c>
      <c r="S26" s="276"/>
      <c r="T26" s="281"/>
      <c r="U26" s="282">
        <f>3*30</f>
        <v>90</v>
      </c>
      <c r="V26" s="283">
        <f>3*15</f>
        <v>45</v>
      </c>
      <c r="W26" s="277"/>
      <c r="X26" s="277"/>
      <c r="Y26" s="277"/>
      <c r="Z26" s="277"/>
      <c r="AA26" s="284" t="s">
        <v>58</v>
      </c>
    </row>
    <row r="27" spans="1:27" ht="21" thickBot="1">
      <c r="A27" s="115"/>
      <c r="B27" s="116" t="s">
        <v>42</v>
      </c>
      <c r="C27" s="117">
        <f t="shared" ref="C27:K27" si="18">SUM(C14:C26)</f>
        <v>1380</v>
      </c>
      <c r="D27" s="117">
        <f t="shared" si="18"/>
        <v>46</v>
      </c>
      <c r="E27" s="117">
        <f t="shared" si="18"/>
        <v>1380</v>
      </c>
      <c r="F27" s="117">
        <f t="shared" si="18"/>
        <v>600</v>
      </c>
      <c r="G27" s="117">
        <f t="shared" si="18"/>
        <v>322</v>
      </c>
      <c r="H27" s="117">
        <f t="shared" si="18"/>
        <v>158</v>
      </c>
      <c r="I27" s="117">
        <f t="shared" si="18"/>
        <v>0</v>
      </c>
      <c r="J27" s="117">
        <f t="shared" si="18"/>
        <v>164</v>
      </c>
      <c r="K27" s="117">
        <f t="shared" si="18"/>
        <v>278</v>
      </c>
      <c r="L27" s="117">
        <v>0</v>
      </c>
      <c r="M27" s="117">
        <f>SUM(M14:M26)</f>
        <v>0</v>
      </c>
      <c r="N27" s="117">
        <f>SUM(N14:N26)</f>
        <v>0</v>
      </c>
      <c r="O27" s="117">
        <v>2</v>
      </c>
      <c r="P27" s="117">
        <v>5</v>
      </c>
      <c r="Q27" s="23">
        <f>SUM(Q14:Q26)</f>
        <v>780</v>
      </c>
      <c r="R27" s="23">
        <f>SUM(R14:R25)</f>
        <v>388</v>
      </c>
      <c r="S27" s="23">
        <f>SUM(S14:S26)</f>
        <v>190</v>
      </c>
      <c r="T27" s="23">
        <f>SUM(T14:T26)</f>
        <v>0</v>
      </c>
      <c r="U27" s="23">
        <f>SUM(U14:U26)</f>
        <v>288</v>
      </c>
      <c r="V27" s="23">
        <f>SUM(V14:V26)</f>
        <v>302</v>
      </c>
      <c r="W27" s="23">
        <v>0</v>
      </c>
      <c r="X27" s="23">
        <f>SUM(X14:X26)</f>
        <v>0</v>
      </c>
      <c r="Y27" s="23">
        <f>SUM(Y14:Y26)</f>
        <v>0</v>
      </c>
      <c r="Z27" s="23">
        <v>3</v>
      </c>
      <c r="AA27" s="23">
        <v>4</v>
      </c>
    </row>
    <row r="28" spans="1:27" ht="21" thickBot="1">
      <c r="A28" s="592"/>
      <c r="B28" s="24" t="s">
        <v>43</v>
      </c>
      <c r="C28" s="25"/>
      <c r="D28" s="26"/>
      <c r="E28" s="27"/>
      <c r="F28" s="28"/>
      <c r="G28" s="29">
        <f>G27/J10</f>
        <v>20.125</v>
      </c>
      <c r="H28" s="30"/>
      <c r="I28" s="31"/>
      <c r="J28" s="31"/>
      <c r="K28" s="31"/>
      <c r="L28" s="31"/>
      <c r="M28" s="31"/>
      <c r="N28" s="31"/>
      <c r="O28" s="32"/>
      <c r="P28" s="33"/>
      <c r="Q28" s="28"/>
      <c r="R28" s="34">
        <f>SUM(R14:R25)/U10</f>
        <v>22.823529411764707</v>
      </c>
      <c r="S28" s="35"/>
      <c r="T28" s="25"/>
      <c r="U28" s="25"/>
      <c r="V28" s="25"/>
      <c r="W28" s="25"/>
      <c r="X28" s="25"/>
      <c r="Y28" s="25"/>
      <c r="Z28" s="36"/>
      <c r="AA28" s="90"/>
    </row>
    <row r="29" spans="1:27" ht="21" thickBot="1">
      <c r="A29" s="593"/>
      <c r="B29" s="37" t="s">
        <v>44</v>
      </c>
      <c r="C29" s="27"/>
      <c r="D29" s="38"/>
      <c r="E29" s="27"/>
      <c r="F29" s="39"/>
      <c r="G29" s="40"/>
      <c r="H29" s="41"/>
      <c r="I29" s="27"/>
      <c r="J29" s="27"/>
      <c r="K29" s="27"/>
      <c r="L29" s="27"/>
      <c r="M29" s="27"/>
      <c r="N29" s="42"/>
      <c r="O29" s="23">
        <v>2</v>
      </c>
      <c r="P29" s="43"/>
      <c r="Q29" s="44"/>
      <c r="R29" s="45"/>
      <c r="S29" s="46"/>
      <c r="T29" s="46"/>
      <c r="U29" s="46"/>
      <c r="V29" s="46"/>
      <c r="W29" s="46"/>
      <c r="X29" s="46"/>
      <c r="Y29" s="42"/>
      <c r="Z29" s="23">
        <v>3</v>
      </c>
      <c r="AA29" s="91"/>
    </row>
    <row r="30" spans="1:27" ht="21" thickBot="1">
      <c r="A30" s="593"/>
      <c r="B30" s="37" t="s">
        <v>45</v>
      </c>
      <c r="C30" s="27"/>
      <c r="D30" s="38"/>
      <c r="E30" s="27"/>
      <c r="F30" s="39"/>
      <c r="G30" s="42"/>
      <c r="H30" s="41"/>
      <c r="I30" s="27"/>
      <c r="J30" s="27"/>
      <c r="K30" s="27"/>
      <c r="L30" s="47"/>
      <c r="M30" s="27"/>
      <c r="N30" s="46"/>
      <c r="O30" s="40"/>
      <c r="P30" s="23">
        <v>5</v>
      </c>
      <c r="Q30" s="44"/>
      <c r="R30" s="46"/>
      <c r="S30" s="46"/>
      <c r="T30" s="46"/>
      <c r="U30" s="46"/>
      <c r="V30" s="46"/>
      <c r="W30" s="48"/>
      <c r="X30" s="46"/>
      <c r="Y30" s="46"/>
      <c r="Z30" s="40"/>
      <c r="AA30" s="23">
        <v>5</v>
      </c>
    </row>
    <row r="31" spans="1:27" ht="21" thickBot="1">
      <c r="A31" s="593"/>
      <c r="B31" s="49" t="s">
        <v>46</v>
      </c>
      <c r="C31" s="47"/>
      <c r="D31" s="50"/>
      <c r="E31" s="47"/>
      <c r="F31" s="51"/>
      <c r="G31" s="50"/>
      <c r="H31" s="52"/>
      <c r="I31" s="53"/>
      <c r="J31" s="53"/>
      <c r="K31" s="54"/>
      <c r="L31" s="23">
        <v>0</v>
      </c>
      <c r="M31" s="55"/>
      <c r="N31" s="56"/>
      <c r="O31" s="56"/>
      <c r="P31" s="57"/>
      <c r="Q31" s="58"/>
      <c r="R31" s="48"/>
      <c r="S31" s="48"/>
      <c r="T31" s="48"/>
      <c r="U31" s="48"/>
      <c r="V31" s="59"/>
      <c r="W31" s="23">
        <v>0</v>
      </c>
      <c r="X31" s="51"/>
      <c r="Y31" s="47"/>
      <c r="Z31" s="48"/>
      <c r="AA31" s="92"/>
    </row>
    <row r="32" spans="1:27" ht="21" thickBot="1">
      <c r="A32" s="594"/>
      <c r="B32" s="87" t="s">
        <v>47</v>
      </c>
      <c r="C32" s="60">
        <f>SUM(C28:C31)</f>
        <v>0</v>
      </c>
      <c r="D32" s="60">
        <f t="shared" ref="D32:AA32" si="19">SUM(D28:D31)</f>
        <v>0</v>
      </c>
      <c r="E32" s="60">
        <f t="shared" si="19"/>
        <v>0</v>
      </c>
      <c r="F32" s="61">
        <f t="shared" si="19"/>
        <v>0</v>
      </c>
      <c r="G32" s="136">
        <f>SUM(G28:G31)</f>
        <v>20.125</v>
      </c>
      <c r="H32" s="22">
        <f t="shared" si="19"/>
        <v>0</v>
      </c>
      <c r="I32" s="20">
        <f t="shared" si="19"/>
        <v>0</v>
      </c>
      <c r="J32" s="20">
        <f t="shared" si="19"/>
        <v>0</v>
      </c>
      <c r="K32" s="21">
        <f t="shared" si="19"/>
        <v>0</v>
      </c>
      <c r="L32" s="23">
        <f t="shared" si="19"/>
        <v>0</v>
      </c>
      <c r="M32" s="22">
        <f t="shared" si="19"/>
        <v>0</v>
      </c>
      <c r="N32" s="20">
        <f t="shared" si="19"/>
        <v>0</v>
      </c>
      <c r="O32" s="20">
        <f>SUM(O28:O31)</f>
        <v>2</v>
      </c>
      <c r="P32" s="20">
        <f t="shared" si="19"/>
        <v>5</v>
      </c>
      <c r="Q32" s="61">
        <f t="shared" si="19"/>
        <v>0</v>
      </c>
      <c r="R32" s="136">
        <f t="shared" si="19"/>
        <v>22.823529411764707</v>
      </c>
      <c r="S32" s="118">
        <f t="shared" si="19"/>
        <v>0</v>
      </c>
      <c r="T32" s="60">
        <f t="shared" si="19"/>
        <v>0</v>
      </c>
      <c r="U32" s="60">
        <f t="shared" si="19"/>
        <v>0</v>
      </c>
      <c r="V32" s="60">
        <f t="shared" si="19"/>
        <v>0</v>
      </c>
      <c r="W32" s="60">
        <f t="shared" si="19"/>
        <v>0</v>
      </c>
      <c r="X32" s="60">
        <f t="shared" si="19"/>
        <v>0</v>
      </c>
      <c r="Y32" s="60">
        <f t="shared" si="19"/>
        <v>0</v>
      </c>
      <c r="Z32" s="60">
        <f t="shared" si="19"/>
        <v>3</v>
      </c>
      <c r="AA32" s="93">
        <f t="shared" si="19"/>
        <v>5</v>
      </c>
    </row>
    <row r="33" spans="1:27" ht="20.25">
      <c r="A33" s="62"/>
      <c r="B33" s="62"/>
      <c r="C33" s="63"/>
      <c r="D33" s="62"/>
      <c r="E33" s="63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</row>
    <row r="34" spans="1:27" ht="20.25">
      <c r="A34" s="62"/>
      <c r="B34" s="62"/>
      <c r="C34" s="63"/>
      <c r="D34" s="62"/>
      <c r="E34" s="63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</row>
    <row r="35" spans="1:27" ht="20.25">
      <c r="A35" s="62"/>
      <c r="B35" s="62"/>
      <c r="C35" s="63"/>
      <c r="D35" s="62"/>
      <c r="E35" s="63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</row>
    <row r="36" spans="1:27" ht="26.25">
      <c r="A36" s="1"/>
      <c r="B36" s="64" t="s">
        <v>85</v>
      </c>
      <c r="C36" s="64"/>
      <c r="D36" s="64"/>
      <c r="E36" s="64"/>
      <c r="F36" s="64"/>
      <c r="G36" s="64"/>
      <c r="H36" s="64"/>
      <c r="I36" s="64"/>
      <c r="J36" s="64"/>
      <c r="K36" s="64" t="s">
        <v>55</v>
      </c>
      <c r="L36" s="64"/>
      <c r="M36" s="64"/>
      <c r="N36" s="64"/>
      <c r="O36" s="64"/>
      <c r="P36" s="64"/>
      <c r="Q36" s="64"/>
      <c r="R36" s="65"/>
      <c r="S36" s="65"/>
      <c r="T36" s="66" t="s">
        <v>90</v>
      </c>
      <c r="U36" s="67"/>
      <c r="V36" s="67"/>
      <c r="W36" s="67" t="s">
        <v>219</v>
      </c>
      <c r="X36" s="67"/>
      <c r="Y36" s="68"/>
      <c r="Z36" s="68"/>
      <c r="AA36" s="68"/>
    </row>
    <row r="37" spans="1:27" ht="26.25">
      <c r="A37" s="69"/>
      <c r="B37" s="595"/>
      <c r="C37" s="595"/>
      <c r="D37" s="595"/>
      <c r="E37" s="595"/>
      <c r="F37" s="595"/>
      <c r="G37" s="595"/>
      <c r="H37" s="595"/>
      <c r="I37" s="595"/>
      <c r="J37" s="595"/>
      <c r="K37" s="69"/>
      <c r="L37" s="69"/>
      <c r="M37" s="69"/>
      <c r="N37" s="69"/>
      <c r="O37" s="69"/>
      <c r="P37" s="69"/>
      <c r="Q37" s="69"/>
      <c r="R37" s="69" t="s">
        <v>48</v>
      </c>
      <c r="S37" s="71"/>
      <c r="T37" s="72" t="s">
        <v>49</v>
      </c>
      <c r="U37" s="73" t="s">
        <v>89</v>
      </c>
      <c r="V37" s="73"/>
      <c r="W37" s="73"/>
      <c r="X37" s="72"/>
      <c r="Y37" s="72"/>
      <c r="Z37" s="74"/>
      <c r="AA37" s="74"/>
    </row>
    <row r="38" spans="1:27" ht="26.25">
      <c r="A38" s="69"/>
      <c r="B38" s="304"/>
      <c r="C38" s="304"/>
      <c r="D38" s="304"/>
      <c r="E38" s="304"/>
      <c r="F38" s="304"/>
      <c r="G38" s="304"/>
      <c r="H38" s="304"/>
      <c r="I38" s="304"/>
      <c r="J38" s="304"/>
      <c r="K38" s="69"/>
      <c r="L38" s="69"/>
      <c r="M38" s="69"/>
      <c r="N38" s="69"/>
      <c r="O38" s="69"/>
      <c r="P38" s="69"/>
      <c r="Q38" s="69"/>
      <c r="R38" s="69"/>
      <c r="S38" s="71"/>
      <c r="T38" s="72"/>
      <c r="U38" s="73"/>
      <c r="V38" s="73"/>
      <c r="W38" s="73"/>
      <c r="X38" s="72"/>
      <c r="Y38" s="72"/>
      <c r="Z38" s="74"/>
      <c r="AA38" s="74"/>
    </row>
    <row r="39" spans="1:27" ht="26.25">
      <c r="A39" s="69"/>
      <c r="B39" s="304"/>
      <c r="C39" s="304"/>
      <c r="D39" s="304"/>
      <c r="E39" s="304"/>
      <c r="F39" s="304"/>
      <c r="G39" s="304"/>
      <c r="H39" s="304"/>
      <c r="I39" s="304"/>
      <c r="J39" s="304"/>
      <c r="K39" s="64"/>
      <c r="L39" s="64"/>
      <c r="M39" s="64"/>
      <c r="N39" s="64"/>
      <c r="O39" s="64"/>
      <c r="P39" s="64"/>
      <c r="Q39" s="64"/>
      <c r="R39" s="64"/>
      <c r="S39" s="64"/>
      <c r="T39" s="66"/>
      <c r="U39" s="66"/>
      <c r="V39" s="66"/>
      <c r="W39" s="66"/>
      <c r="X39" s="75"/>
      <c r="Y39" s="75"/>
      <c r="Z39" s="76"/>
      <c r="AA39" s="76"/>
    </row>
    <row r="40" spans="1:27" ht="26.25">
      <c r="A40" s="69"/>
      <c r="B40" s="304"/>
      <c r="C40" s="304"/>
      <c r="D40" s="304"/>
      <c r="E40" s="304"/>
      <c r="F40" s="304"/>
      <c r="G40" s="304"/>
      <c r="H40" s="304"/>
      <c r="I40" s="304"/>
      <c r="J40" s="304"/>
      <c r="K40" s="64" t="s">
        <v>50</v>
      </c>
      <c r="L40" s="64"/>
      <c r="M40" s="64"/>
      <c r="N40" s="64"/>
      <c r="O40" s="64"/>
      <c r="P40" s="64"/>
      <c r="Q40" s="64"/>
      <c r="R40" s="65"/>
      <c r="S40" s="65"/>
      <c r="T40" s="66"/>
      <c r="U40" s="67"/>
      <c r="V40" s="67"/>
      <c r="W40" s="67" t="s">
        <v>145</v>
      </c>
      <c r="X40" s="67"/>
      <c r="Y40" s="68"/>
      <c r="Z40" s="76"/>
      <c r="AA40" s="76"/>
    </row>
    <row r="41" spans="1:27" ht="26.25">
      <c r="A41" s="69"/>
      <c r="B41" s="304"/>
      <c r="C41" s="304"/>
      <c r="D41" s="304"/>
      <c r="E41" s="304"/>
      <c r="F41" s="304"/>
      <c r="G41" s="304"/>
      <c r="H41" s="304"/>
      <c r="I41" s="304"/>
      <c r="J41" s="304"/>
      <c r="K41" s="69"/>
      <c r="L41" s="69"/>
      <c r="M41" s="69"/>
      <c r="N41" s="69"/>
      <c r="O41" s="69"/>
      <c r="P41" s="69"/>
      <c r="Q41" s="69"/>
      <c r="R41" s="69" t="s">
        <v>48</v>
      </c>
      <c r="S41" s="71"/>
      <c r="T41" s="72" t="s">
        <v>51</v>
      </c>
      <c r="U41" s="73" t="s">
        <v>89</v>
      </c>
      <c r="V41" s="73"/>
      <c r="W41" s="73"/>
      <c r="X41" s="72"/>
      <c r="Y41" s="72"/>
      <c r="Z41" s="76"/>
      <c r="AA41" s="76"/>
    </row>
  </sheetData>
  <mergeCells count="42">
    <mergeCell ref="A28:A32"/>
    <mergeCell ref="B37:J37"/>
    <mergeCell ref="G12:G13"/>
    <mergeCell ref="H12:J12"/>
    <mergeCell ref="O12:O13"/>
    <mergeCell ref="M11:M13"/>
    <mergeCell ref="N11:N13"/>
    <mergeCell ref="O11:P11"/>
    <mergeCell ref="X11:X13"/>
    <mergeCell ref="Y11:Y13"/>
    <mergeCell ref="Z11:AA11"/>
    <mergeCell ref="Z12:Z13"/>
    <mergeCell ref="AA12:AA13"/>
    <mergeCell ref="Q11:Q13"/>
    <mergeCell ref="W11:W13"/>
    <mergeCell ref="P12:P13"/>
    <mergeCell ref="R12:R13"/>
    <mergeCell ref="S12:U12"/>
    <mergeCell ref="R11:U11"/>
    <mergeCell ref="V11:V13"/>
    <mergeCell ref="W7:AA7"/>
    <mergeCell ref="A8:AA8"/>
    <mergeCell ref="A9:AA9"/>
    <mergeCell ref="A10:A13"/>
    <mergeCell ref="B10:B13"/>
    <mergeCell ref="C10:C13"/>
    <mergeCell ref="D10:D13"/>
    <mergeCell ref="E10:E13"/>
    <mergeCell ref="F10:I10"/>
    <mergeCell ref="K10:P10"/>
    <mergeCell ref="Q10:T10"/>
    <mergeCell ref="V10:AA10"/>
    <mergeCell ref="F11:F13"/>
    <mergeCell ref="G11:J11"/>
    <mergeCell ref="K11:K13"/>
    <mergeCell ref="L11:L13"/>
    <mergeCell ref="C6:AA6"/>
    <mergeCell ref="C1:AA1"/>
    <mergeCell ref="C2:AA2"/>
    <mergeCell ref="C3:AA3"/>
    <mergeCell ref="C4:AA4"/>
    <mergeCell ref="C5:AA5"/>
  </mergeCells>
  <printOptions horizontalCentered="1"/>
  <pageMargins left="0.59055118110236227" right="0.39370078740157483" top="0.59055118110236227" bottom="0.39370078740157483" header="0.31496062992125984" footer="0.31496062992125984"/>
  <pageSetup paperSize="9" scale="43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AA44"/>
  <sheetViews>
    <sheetView zoomScale="55" zoomScaleNormal="55" workbookViewId="0">
      <selection activeCell="AA44" sqref="A1:AA44"/>
    </sheetView>
  </sheetViews>
  <sheetFormatPr defaultRowHeight="15"/>
  <cols>
    <col min="2" max="2" width="79.85546875" customWidth="1"/>
  </cols>
  <sheetData>
    <row r="1" spans="1:27" ht="26.25">
      <c r="A1" s="1" t="s">
        <v>0</v>
      </c>
      <c r="B1" s="1"/>
      <c r="C1" s="559" t="s">
        <v>1</v>
      </c>
      <c r="D1" s="559"/>
      <c r="E1" s="559"/>
      <c r="F1" s="559"/>
      <c r="G1" s="559"/>
      <c r="H1" s="559"/>
      <c r="I1" s="559"/>
      <c r="J1" s="559"/>
      <c r="K1" s="559"/>
      <c r="L1" s="559"/>
      <c r="M1" s="559"/>
      <c r="N1" s="559"/>
      <c r="O1" s="559"/>
      <c r="P1" s="559"/>
      <c r="Q1" s="559"/>
      <c r="R1" s="559"/>
      <c r="S1" s="559"/>
      <c r="T1" s="559"/>
      <c r="U1" s="559"/>
      <c r="V1" s="559"/>
      <c r="W1" s="559"/>
      <c r="X1" s="559"/>
      <c r="Y1" s="559"/>
      <c r="Z1" s="559"/>
      <c r="AA1" s="559"/>
    </row>
    <row r="2" spans="1:27" ht="26.25">
      <c r="A2" s="1" t="s">
        <v>2</v>
      </c>
      <c r="B2" s="1"/>
      <c r="C2" s="559"/>
      <c r="D2" s="559"/>
      <c r="E2" s="559"/>
      <c r="F2" s="559"/>
      <c r="G2" s="559"/>
      <c r="H2" s="559"/>
      <c r="I2" s="559"/>
      <c r="J2" s="559"/>
      <c r="K2" s="559"/>
      <c r="L2" s="559"/>
      <c r="M2" s="559"/>
      <c r="N2" s="559"/>
      <c r="O2" s="559"/>
      <c r="P2" s="559"/>
      <c r="Q2" s="559"/>
      <c r="R2" s="559"/>
      <c r="S2" s="559"/>
      <c r="T2" s="559"/>
      <c r="U2" s="559"/>
      <c r="V2" s="559"/>
      <c r="W2" s="559"/>
      <c r="X2" s="559"/>
      <c r="Y2" s="559"/>
      <c r="Z2" s="559"/>
      <c r="AA2" s="559"/>
    </row>
    <row r="3" spans="1:27" ht="26.25">
      <c r="A3" s="1"/>
      <c r="B3" s="1"/>
      <c r="C3" s="560" t="s">
        <v>3</v>
      </c>
      <c r="D3" s="560"/>
      <c r="E3" s="560"/>
      <c r="F3" s="560"/>
      <c r="G3" s="560"/>
      <c r="H3" s="560"/>
      <c r="I3" s="560"/>
      <c r="J3" s="560"/>
      <c r="K3" s="560"/>
      <c r="L3" s="560"/>
      <c r="M3" s="560"/>
      <c r="N3" s="560"/>
      <c r="O3" s="560"/>
      <c r="P3" s="560"/>
      <c r="Q3" s="560"/>
      <c r="R3" s="560"/>
      <c r="S3" s="560"/>
      <c r="T3" s="560"/>
      <c r="U3" s="560"/>
      <c r="V3" s="560"/>
      <c r="W3" s="560"/>
      <c r="X3" s="560"/>
      <c r="Y3" s="560"/>
      <c r="Z3" s="560"/>
      <c r="AA3" s="560"/>
    </row>
    <row r="4" spans="1:27" ht="26.25">
      <c r="A4" s="1" t="s">
        <v>4</v>
      </c>
      <c r="B4" s="1"/>
      <c r="C4" s="559" t="s">
        <v>84</v>
      </c>
      <c r="D4" s="559"/>
      <c r="E4" s="559"/>
      <c r="F4" s="559"/>
      <c r="G4" s="559"/>
      <c r="H4" s="559"/>
      <c r="I4" s="559"/>
      <c r="J4" s="559"/>
      <c r="K4" s="559"/>
      <c r="L4" s="559"/>
      <c r="M4" s="559"/>
      <c r="N4" s="559"/>
      <c r="O4" s="559"/>
      <c r="P4" s="559"/>
      <c r="Q4" s="559"/>
      <c r="R4" s="559"/>
      <c r="S4" s="559"/>
      <c r="T4" s="559"/>
      <c r="U4" s="559"/>
      <c r="V4" s="559"/>
      <c r="W4" s="559"/>
      <c r="X4" s="559"/>
      <c r="Y4" s="559"/>
      <c r="Z4" s="559"/>
      <c r="AA4" s="559"/>
    </row>
    <row r="5" spans="1:27" ht="51" customHeight="1">
      <c r="A5" s="1" t="s">
        <v>5</v>
      </c>
      <c r="B5" s="1"/>
      <c r="C5" s="561" t="s">
        <v>218</v>
      </c>
      <c r="D5" s="561"/>
      <c r="E5" s="561"/>
      <c r="F5" s="561"/>
      <c r="G5" s="561"/>
      <c r="H5" s="561"/>
      <c r="I5" s="561"/>
      <c r="J5" s="561"/>
      <c r="K5" s="561"/>
      <c r="L5" s="561"/>
      <c r="M5" s="561"/>
      <c r="N5" s="561"/>
      <c r="O5" s="561"/>
      <c r="P5" s="561"/>
      <c r="Q5" s="561"/>
      <c r="R5" s="561"/>
      <c r="S5" s="561"/>
      <c r="T5" s="561"/>
      <c r="U5" s="561"/>
      <c r="V5" s="561"/>
      <c r="W5" s="561"/>
      <c r="X5" s="561"/>
      <c r="Y5" s="561"/>
      <c r="Z5" s="561"/>
      <c r="AA5" s="561"/>
    </row>
    <row r="6" spans="1:27" ht="26.25">
      <c r="A6" s="1" t="s">
        <v>179</v>
      </c>
      <c r="B6" s="1"/>
      <c r="C6" s="559" t="s">
        <v>6</v>
      </c>
      <c r="D6" s="559"/>
      <c r="E6" s="559"/>
      <c r="F6" s="559"/>
      <c r="G6" s="559"/>
      <c r="H6" s="559"/>
      <c r="I6" s="559"/>
      <c r="J6" s="559"/>
      <c r="K6" s="559"/>
      <c r="L6" s="559"/>
      <c r="M6" s="559"/>
      <c r="N6" s="559"/>
      <c r="O6" s="559"/>
      <c r="P6" s="559"/>
      <c r="Q6" s="559"/>
      <c r="R6" s="559"/>
      <c r="S6" s="559"/>
      <c r="T6" s="559"/>
      <c r="U6" s="559"/>
      <c r="V6" s="559"/>
      <c r="W6" s="559"/>
      <c r="X6" s="559"/>
      <c r="Y6" s="559"/>
      <c r="Z6" s="559"/>
      <c r="AA6" s="559"/>
    </row>
    <row r="7" spans="1:27" ht="27" thickBo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562"/>
      <c r="X7" s="562"/>
      <c r="Y7" s="562"/>
      <c r="Z7" s="562"/>
      <c r="AA7" s="562"/>
    </row>
    <row r="8" spans="1:27" ht="21" thickBot="1">
      <c r="A8" s="563" t="s">
        <v>217</v>
      </c>
      <c r="B8" s="564"/>
      <c r="C8" s="564"/>
      <c r="D8" s="564"/>
      <c r="E8" s="564"/>
      <c r="F8" s="564"/>
      <c r="G8" s="564"/>
      <c r="H8" s="564"/>
      <c r="I8" s="564"/>
      <c r="J8" s="564"/>
      <c r="K8" s="564"/>
      <c r="L8" s="564"/>
      <c r="M8" s="564"/>
      <c r="N8" s="564"/>
      <c r="O8" s="564"/>
      <c r="P8" s="564"/>
      <c r="Q8" s="564"/>
      <c r="R8" s="564"/>
      <c r="S8" s="564"/>
      <c r="T8" s="564"/>
      <c r="U8" s="564"/>
      <c r="V8" s="564"/>
      <c r="W8" s="564"/>
      <c r="X8" s="564"/>
      <c r="Y8" s="564"/>
      <c r="Z8" s="564"/>
      <c r="AA8" s="565"/>
    </row>
    <row r="9" spans="1:27" ht="21" thickBot="1">
      <c r="A9" s="563" t="s">
        <v>62</v>
      </c>
      <c r="B9" s="564"/>
      <c r="C9" s="564"/>
      <c r="D9" s="564"/>
      <c r="E9" s="564"/>
      <c r="F9" s="564"/>
      <c r="G9" s="564"/>
      <c r="H9" s="564"/>
      <c r="I9" s="564"/>
      <c r="J9" s="564"/>
      <c r="K9" s="564"/>
      <c r="L9" s="564"/>
      <c r="M9" s="564"/>
      <c r="N9" s="564"/>
      <c r="O9" s="564"/>
      <c r="P9" s="564"/>
      <c r="Q9" s="564"/>
      <c r="R9" s="564"/>
      <c r="S9" s="564"/>
      <c r="T9" s="564"/>
      <c r="U9" s="564"/>
      <c r="V9" s="564"/>
      <c r="W9" s="564"/>
      <c r="X9" s="564"/>
      <c r="Y9" s="564"/>
      <c r="Z9" s="564"/>
      <c r="AA9" s="565"/>
    </row>
    <row r="10" spans="1:27" ht="21" thickBot="1">
      <c r="A10" s="566" t="s">
        <v>7</v>
      </c>
      <c r="B10" s="569" t="s">
        <v>8</v>
      </c>
      <c r="C10" s="566" t="s">
        <v>9</v>
      </c>
      <c r="D10" s="572" t="s">
        <v>10</v>
      </c>
      <c r="E10" s="573" t="s">
        <v>11</v>
      </c>
      <c r="F10" s="574" t="s">
        <v>123</v>
      </c>
      <c r="G10" s="575"/>
      <c r="H10" s="575"/>
      <c r="I10" s="575"/>
      <c r="J10" s="89">
        <v>16</v>
      </c>
      <c r="K10" s="575" t="s">
        <v>12</v>
      </c>
      <c r="L10" s="575"/>
      <c r="M10" s="575"/>
      <c r="N10" s="575"/>
      <c r="O10" s="575"/>
      <c r="P10" s="576"/>
      <c r="Q10" s="574" t="s">
        <v>124</v>
      </c>
      <c r="R10" s="575"/>
      <c r="S10" s="575"/>
      <c r="T10" s="576"/>
      <c r="U10" s="89">
        <v>17</v>
      </c>
      <c r="V10" s="574" t="s">
        <v>12</v>
      </c>
      <c r="W10" s="575"/>
      <c r="X10" s="575"/>
      <c r="Y10" s="575"/>
      <c r="Z10" s="575"/>
      <c r="AA10" s="576"/>
    </row>
    <row r="11" spans="1:27" ht="21" thickBot="1">
      <c r="A11" s="567"/>
      <c r="B11" s="570"/>
      <c r="C11" s="567"/>
      <c r="D11" s="572"/>
      <c r="E11" s="573"/>
      <c r="F11" s="577" t="s">
        <v>13</v>
      </c>
      <c r="G11" s="578" t="s">
        <v>14</v>
      </c>
      <c r="H11" s="579"/>
      <c r="I11" s="579"/>
      <c r="J11" s="579"/>
      <c r="K11" s="580" t="s">
        <v>15</v>
      </c>
      <c r="L11" s="582" t="s">
        <v>16</v>
      </c>
      <c r="M11" s="582" t="s">
        <v>17</v>
      </c>
      <c r="N11" s="582" t="s">
        <v>18</v>
      </c>
      <c r="O11" s="588" t="s">
        <v>19</v>
      </c>
      <c r="P11" s="589"/>
      <c r="Q11" s="568" t="s">
        <v>13</v>
      </c>
      <c r="R11" s="578" t="s">
        <v>14</v>
      </c>
      <c r="S11" s="579"/>
      <c r="T11" s="579"/>
      <c r="U11" s="579"/>
      <c r="V11" s="580" t="s">
        <v>15</v>
      </c>
      <c r="W11" s="582" t="s">
        <v>16</v>
      </c>
      <c r="X11" s="582" t="s">
        <v>17</v>
      </c>
      <c r="Y11" s="582" t="s">
        <v>18</v>
      </c>
      <c r="Z11" s="588" t="s">
        <v>19</v>
      </c>
      <c r="AA11" s="589"/>
    </row>
    <row r="12" spans="1:27" ht="21" thickBot="1">
      <c r="A12" s="567"/>
      <c r="B12" s="570"/>
      <c r="C12" s="567"/>
      <c r="D12" s="572"/>
      <c r="E12" s="573"/>
      <c r="F12" s="577"/>
      <c r="G12" s="586" t="s">
        <v>13</v>
      </c>
      <c r="H12" s="587" t="s">
        <v>20</v>
      </c>
      <c r="I12" s="587"/>
      <c r="J12" s="587"/>
      <c r="K12" s="581"/>
      <c r="L12" s="583"/>
      <c r="M12" s="583"/>
      <c r="N12" s="583"/>
      <c r="O12" s="590" t="s">
        <v>21</v>
      </c>
      <c r="P12" s="584" t="s">
        <v>22</v>
      </c>
      <c r="Q12" s="572"/>
      <c r="R12" s="586" t="s">
        <v>13</v>
      </c>
      <c r="S12" s="587" t="s">
        <v>20</v>
      </c>
      <c r="T12" s="587"/>
      <c r="U12" s="587"/>
      <c r="V12" s="581"/>
      <c r="W12" s="583"/>
      <c r="X12" s="583"/>
      <c r="Y12" s="583"/>
      <c r="Z12" s="590" t="s">
        <v>23</v>
      </c>
      <c r="AA12" s="584" t="s">
        <v>24</v>
      </c>
    </row>
    <row r="13" spans="1:27" ht="265.5" customHeight="1" thickBot="1">
      <c r="A13" s="568"/>
      <c r="B13" s="571"/>
      <c r="C13" s="568"/>
      <c r="D13" s="572"/>
      <c r="E13" s="573"/>
      <c r="F13" s="577"/>
      <c r="G13" s="586"/>
      <c r="H13" s="2" t="s">
        <v>25</v>
      </c>
      <c r="I13" s="3" t="s">
        <v>26</v>
      </c>
      <c r="J13" s="4" t="s">
        <v>27</v>
      </c>
      <c r="K13" s="581"/>
      <c r="L13" s="583"/>
      <c r="M13" s="583"/>
      <c r="N13" s="583"/>
      <c r="O13" s="591"/>
      <c r="P13" s="585"/>
      <c r="Q13" s="572"/>
      <c r="R13" s="586"/>
      <c r="S13" s="2" t="s">
        <v>25</v>
      </c>
      <c r="T13" s="3" t="s">
        <v>26</v>
      </c>
      <c r="U13" s="4" t="s">
        <v>27</v>
      </c>
      <c r="V13" s="581"/>
      <c r="W13" s="583"/>
      <c r="X13" s="583"/>
      <c r="Y13" s="583"/>
      <c r="Z13" s="591"/>
      <c r="AA13" s="585"/>
    </row>
    <row r="14" spans="1:27" ht="20.25">
      <c r="A14" s="82" t="s">
        <v>28</v>
      </c>
      <c r="B14" s="97" t="s">
        <v>63</v>
      </c>
      <c r="C14" s="132">
        <v>164</v>
      </c>
      <c r="D14" s="147">
        <v>0</v>
      </c>
      <c r="E14" s="144">
        <f>F14+Q14</f>
        <v>86</v>
      </c>
      <c r="F14" s="10">
        <f t="shared" ref="F14:F29" si="0">G14+K14+N14+M14</f>
        <v>32</v>
      </c>
      <c r="G14" s="94">
        <f>H14+I14+J14</f>
        <v>32</v>
      </c>
      <c r="H14" s="9">
        <v>32</v>
      </c>
      <c r="I14" s="6"/>
      <c r="J14" s="7"/>
      <c r="K14" s="9"/>
      <c r="L14" s="6"/>
      <c r="M14" s="6"/>
      <c r="N14" s="6"/>
      <c r="O14" s="6"/>
      <c r="P14" s="7"/>
      <c r="Q14" s="104">
        <f>V14+X14+Y14+R14</f>
        <v>54</v>
      </c>
      <c r="R14" s="8">
        <f t="shared" ref="R14:R29" si="1">S14+T14+U14</f>
        <v>34</v>
      </c>
      <c r="S14" s="9">
        <v>34</v>
      </c>
      <c r="T14" s="6"/>
      <c r="U14" s="7"/>
      <c r="V14" s="9"/>
      <c r="W14" s="6"/>
      <c r="X14" s="6">
        <v>20</v>
      </c>
      <c r="Y14" s="6"/>
      <c r="Z14" s="6" t="s">
        <v>127</v>
      </c>
      <c r="AA14" s="10"/>
    </row>
    <row r="15" spans="1:27" ht="20.25">
      <c r="A15" s="88" t="s">
        <v>29</v>
      </c>
      <c r="B15" s="98" t="s">
        <v>64</v>
      </c>
      <c r="C15" s="133">
        <v>144</v>
      </c>
      <c r="D15" s="148">
        <v>0</v>
      </c>
      <c r="E15" s="145">
        <f t="shared" ref="E15:E29" si="2">F15+Q15</f>
        <v>66</v>
      </c>
      <c r="F15" s="16">
        <f t="shared" si="0"/>
        <v>32</v>
      </c>
      <c r="G15" s="95">
        <f t="shared" ref="G15:G29" si="3">H15+I15+J15</f>
        <v>32</v>
      </c>
      <c r="H15" s="15">
        <v>32</v>
      </c>
      <c r="I15" s="12"/>
      <c r="J15" s="13"/>
      <c r="K15" s="15"/>
      <c r="L15" s="12"/>
      <c r="M15" s="12"/>
      <c r="N15" s="12"/>
      <c r="O15" s="12"/>
      <c r="P15" s="13"/>
      <c r="Q15" s="105">
        <f t="shared" ref="Q15:Q29" si="4">V15+X15+Y15+R15</f>
        <v>34</v>
      </c>
      <c r="R15" s="14">
        <f t="shared" si="1"/>
        <v>34</v>
      </c>
      <c r="S15" s="15">
        <v>34</v>
      </c>
      <c r="T15" s="12"/>
      <c r="U15" s="13"/>
      <c r="V15" s="15"/>
      <c r="W15" s="12"/>
      <c r="X15" s="12"/>
      <c r="Y15" s="12"/>
      <c r="Z15" s="12"/>
      <c r="AA15" s="16"/>
    </row>
    <row r="16" spans="1:27" ht="20.25">
      <c r="A16" s="88" t="s">
        <v>30</v>
      </c>
      <c r="B16" s="98" t="s">
        <v>126</v>
      </c>
      <c r="C16" s="133">
        <v>144</v>
      </c>
      <c r="D16" s="148">
        <v>0</v>
      </c>
      <c r="E16" s="145">
        <f t="shared" si="2"/>
        <v>66</v>
      </c>
      <c r="F16" s="16">
        <f t="shared" si="0"/>
        <v>32</v>
      </c>
      <c r="G16" s="95">
        <f t="shared" si="3"/>
        <v>32</v>
      </c>
      <c r="H16" s="15"/>
      <c r="I16" s="12"/>
      <c r="J16" s="13">
        <v>32</v>
      </c>
      <c r="K16" s="15"/>
      <c r="L16" s="12"/>
      <c r="M16" s="12"/>
      <c r="N16" s="12"/>
      <c r="O16" s="12"/>
      <c r="P16" s="13"/>
      <c r="Q16" s="105">
        <f t="shared" si="4"/>
        <v>34</v>
      </c>
      <c r="R16" s="14">
        <f t="shared" si="1"/>
        <v>34</v>
      </c>
      <c r="S16" s="15"/>
      <c r="T16" s="12"/>
      <c r="U16" s="13">
        <v>34</v>
      </c>
      <c r="V16" s="15"/>
      <c r="W16" s="12"/>
      <c r="X16" s="12"/>
      <c r="Y16" s="12"/>
      <c r="Z16" s="12"/>
      <c r="AA16" s="16"/>
    </row>
    <row r="17" spans="1:27" ht="20.25">
      <c r="A17" s="88" t="s">
        <v>31</v>
      </c>
      <c r="B17" s="98" t="s">
        <v>66</v>
      </c>
      <c r="C17" s="133">
        <v>130</v>
      </c>
      <c r="D17" s="148">
        <v>0</v>
      </c>
      <c r="E17" s="145">
        <f t="shared" si="2"/>
        <v>86</v>
      </c>
      <c r="F17" s="16">
        <f t="shared" si="0"/>
        <v>32</v>
      </c>
      <c r="G17" s="95">
        <f t="shared" si="3"/>
        <v>32</v>
      </c>
      <c r="H17" s="15">
        <v>32</v>
      </c>
      <c r="I17" s="12"/>
      <c r="J17" s="13"/>
      <c r="K17" s="15"/>
      <c r="L17" s="12"/>
      <c r="M17" s="12"/>
      <c r="N17" s="12"/>
      <c r="O17" s="12"/>
      <c r="P17" s="13"/>
      <c r="Q17" s="105">
        <f t="shared" si="4"/>
        <v>54</v>
      </c>
      <c r="R17" s="14">
        <f t="shared" si="1"/>
        <v>34</v>
      </c>
      <c r="S17" s="15">
        <v>34</v>
      </c>
      <c r="T17" s="12"/>
      <c r="U17" s="13"/>
      <c r="V17" s="15"/>
      <c r="W17" s="12"/>
      <c r="X17" s="12">
        <v>20</v>
      </c>
      <c r="Y17" s="12"/>
      <c r="Z17" s="12" t="s">
        <v>127</v>
      </c>
      <c r="AA17" s="16"/>
    </row>
    <row r="18" spans="1:27" ht="20.25">
      <c r="A18" s="88" t="s">
        <v>32</v>
      </c>
      <c r="B18" s="98" t="s">
        <v>69</v>
      </c>
      <c r="C18" s="133">
        <v>232</v>
      </c>
      <c r="D18" s="148">
        <v>0</v>
      </c>
      <c r="E18" s="145">
        <f t="shared" si="2"/>
        <v>120</v>
      </c>
      <c r="F18" s="16">
        <f t="shared" si="0"/>
        <v>32</v>
      </c>
      <c r="G18" s="95">
        <f t="shared" si="3"/>
        <v>32</v>
      </c>
      <c r="H18" s="15">
        <v>32</v>
      </c>
      <c r="I18" s="12"/>
      <c r="J18" s="13"/>
      <c r="K18" s="15"/>
      <c r="L18" s="12"/>
      <c r="M18" s="12"/>
      <c r="N18" s="12"/>
      <c r="O18" s="12"/>
      <c r="P18" s="13"/>
      <c r="Q18" s="105">
        <f t="shared" si="4"/>
        <v>88</v>
      </c>
      <c r="R18" s="14">
        <f t="shared" si="1"/>
        <v>68</v>
      </c>
      <c r="S18" s="15">
        <v>68</v>
      </c>
      <c r="T18" s="12"/>
      <c r="U18" s="13"/>
      <c r="V18" s="15"/>
      <c r="W18" s="12"/>
      <c r="X18" s="12">
        <v>20</v>
      </c>
      <c r="Y18" s="12"/>
      <c r="Z18" s="12" t="s">
        <v>127</v>
      </c>
      <c r="AA18" s="16"/>
    </row>
    <row r="19" spans="1:27" ht="20.25">
      <c r="A19" s="88" t="s">
        <v>33</v>
      </c>
      <c r="B19" s="98" t="s">
        <v>70</v>
      </c>
      <c r="C19" s="133">
        <v>216</v>
      </c>
      <c r="D19" s="148">
        <v>0</v>
      </c>
      <c r="E19" s="145">
        <f t="shared" si="2"/>
        <v>100</v>
      </c>
      <c r="F19" s="16">
        <f t="shared" si="0"/>
        <v>48</v>
      </c>
      <c r="G19" s="95">
        <f t="shared" si="3"/>
        <v>48</v>
      </c>
      <c r="H19" s="15">
        <f>3*16</f>
        <v>48</v>
      </c>
      <c r="I19" s="12"/>
      <c r="J19" s="13"/>
      <c r="K19" s="15"/>
      <c r="L19" s="12"/>
      <c r="M19" s="12"/>
      <c r="N19" s="12"/>
      <c r="O19" s="12"/>
      <c r="P19" s="13"/>
      <c r="Q19" s="105">
        <f t="shared" si="4"/>
        <v>52</v>
      </c>
      <c r="R19" s="14">
        <f t="shared" si="1"/>
        <v>52</v>
      </c>
      <c r="S19" s="15">
        <f>100-48</f>
        <v>52</v>
      </c>
      <c r="T19" s="12"/>
      <c r="U19" s="13"/>
      <c r="V19" s="15"/>
      <c r="W19" s="12"/>
      <c r="X19" s="12"/>
      <c r="Y19" s="12"/>
      <c r="Z19" s="12"/>
      <c r="AA19" s="16"/>
    </row>
    <row r="20" spans="1:27" ht="20.25">
      <c r="A20" s="88" t="s">
        <v>34</v>
      </c>
      <c r="B20" s="98" t="s">
        <v>128</v>
      </c>
      <c r="C20" s="133">
        <v>76</v>
      </c>
      <c r="D20" s="148">
        <v>0</v>
      </c>
      <c r="E20" s="145">
        <f t="shared" si="2"/>
        <v>76</v>
      </c>
      <c r="F20" s="16">
        <f t="shared" si="0"/>
        <v>32</v>
      </c>
      <c r="G20" s="95">
        <f t="shared" si="3"/>
        <v>32</v>
      </c>
      <c r="H20" s="15">
        <v>32</v>
      </c>
      <c r="I20" s="12"/>
      <c r="J20" s="13"/>
      <c r="K20" s="15"/>
      <c r="L20" s="12"/>
      <c r="M20" s="12"/>
      <c r="N20" s="12"/>
      <c r="O20" s="12"/>
      <c r="P20" s="13"/>
      <c r="Q20" s="105">
        <f t="shared" si="4"/>
        <v>44</v>
      </c>
      <c r="R20" s="14">
        <f t="shared" si="1"/>
        <v>34</v>
      </c>
      <c r="S20" s="15">
        <v>34</v>
      </c>
      <c r="T20" s="12"/>
      <c r="U20" s="13"/>
      <c r="V20" s="15"/>
      <c r="W20" s="12"/>
      <c r="X20" s="12">
        <v>10</v>
      </c>
      <c r="Y20" s="12"/>
      <c r="Z20" s="12"/>
      <c r="AA20" s="16"/>
    </row>
    <row r="21" spans="1:27" ht="21" thickBot="1">
      <c r="A21" s="88" t="s">
        <v>35</v>
      </c>
      <c r="B21" s="98" t="s">
        <v>129</v>
      </c>
      <c r="C21" s="133">
        <v>220</v>
      </c>
      <c r="D21" s="148">
        <v>0</v>
      </c>
      <c r="E21" s="145">
        <f t="shared" si="2"/>
        <v>98</v>
      </c>
      <c r="F21" s="16">
        <f t="shared" si="0"/>
        <v>64</v>
      </c>
      <c r="G21" s="95">
        <f t="shared" si="3"/>
        <v>64</v>
      </c>
      <c r="H21" s="15">
        <f>4*16</f>
        <v>64</v>
      </c>
      <c r="I21" s="12"/>
      <c r="J21" s="13"/>
      <c r="K21" s="15"/>
      <c r="L21" s="12"/>
      <c r="M21" s="12"/>
      <c r="N21" s="12"/>
      <c r="O21" s="12"/>
      <c r="P21" s="13"/>
      <c r="Q21" s="105">
        <f t="shared" si="4"/>
        <v>34</v>
      </c>
      <c r="R21" s="14">
        <f t="shared" si="1"/>
        <v>34</v>
      </c>
      <c r="S21" s="15">
        <v>34</v>
      </c>
      <c r="T21" s="12"/>
      <c r="U21" s="13"/>
      <c r="V21" s="15"/>
      <c r="W21" s="12"/>
      <c r="X21" s="12"/>
      <c r="Y21" s="12"/>
      <c r="Z21" s="12"/>
      <c r="AA21" s="16"/>
    </row>
    <row r="22" spans="1:27" ht="20.25">
      <c r="A22" s="156" t="s">
        <v>36</v>
      </c>
      <c r="B22" s="129" t="s">
        <v>193</v>
      </c>
      <c r="C22" s="132">
        <v>120</v>
      </c>
      <c r="D22" s="147">
        <f t="shared" ref="D22:D29" si="5">E22/30</f>
        <v>4</v>
      </c>
      <c r="E22" s="144">
        <f t="shared" si="2"/>
        <v>120</v>
      </c>
      <c r="F22" s="10">
        <f t="shared" si="0"/>
        <v>120</v>
      </c>
      <c r="G22" s="120">
        <f t="shared" si="3"/>
        <v>64</v>
      </c>
      <c r="H22" s="9">
        <v>24</v>
      </c>
      <c r="I22" s="6"/>
      <c r="J22" s="7">
        <v>40</v>
      </c>
      <c r="K22" s="9">
        <v>56</v>
      </c>
      <c r="L22" s="6"/>
      <c r="M22" s="6"/>
      <c r="N22" s="6"/>
      <c r="O22" s="6"/>
      <c r="P22" s="7" t="s">
        <v>58</v>
      </c>
      <c r="Q22" s="104">
        <f t="shared" si="4"/>
        <v>0</v>
      </c>
      <c r="R22" s="8">
        <f t="shared" si="1"/>
        <v>0</v>
      </c>
      <c r="S22" s="9"/>
      <c r="T22" s="124"/>
      <c r="U22" s="125"/>
      <c r="V22" s="130"/>
      <c r="W22" s="6"/>
      <c r="X22" s="6"/>
      <c r="Y22" s="6"/>
      <c r="Z22" s="6"/>
      <c r="AA22" s="131"/>
    </row>
    <row r="23" spans="1:27" ht="21" thickBot="1">
      <c r="A23" s="157" t="s">
        <v>37</v>
      </c>
      <c r="B23" s="158" t="s">
        <v>132</v>
      </c>
      <c r="C23" s="177">
        <v>60</v>
      </c>
      <c r="D23" s="150">
        <f t="shared" si="5"/>
        <v>2</v>
      </c>
      <c r="E23" s="178">
        <f t="shared" si="2"/>
        <v>60</v>
      </c>
      <c r="F23" s="110">
        <f t="shared" si="0"/>
        <v>0</v>
      </c>
      <c r="G23" s="294">
        <f t="shared" si="3"/>
        <v>0</v>
      </c>
      <c r="H23" s="179"/>
      <c r="I23" s="109"/>
      <c r="J23" s="180"/>
      <c r="K23" s="179"/>
      <c r="L23" s="109"/>
      <c r="M23" s="109"/>
      <c r="N23" s="109"/>
      <c r="O23" s="109"/>
      <c r="P23" s="180"/>
      <c r="Q23" s="181">
        <f t="shared" si="4"/>
        <v>60</v>
      </c>
      <c r="R23" s="295">
        <f t="shared" si="1"/>
        <v>34</v>
      </c>
      <c r="S23" s="179">
        <v>18</v>
      </c>
      <c r="T23" s="109"/>
      <c r="U23" s="180">
        <v>16</v>
      </c>
      <c r="V23" s="179">
        <v>26</v>
      </c>
      <c r="W23" s="109"/>
      <c r="X23" s="109"/>
      <c r="Y23" s="109"/>
      <c r="Z23" s="109"/>
      <c r="AA23" s="110" t="s">
        <v>58</v>
      </c>
    </row>
    <row r="24" spans="1:27" s="487" customFormat="1" ht="20.25">
      <c r="A24" s="476" t="s">
        <v>38</v>
      </c>
      <c r="B24" s="477" t="s">
        <v>220</v>
      </c>
      <c r="C24" s="478">
        <v>210</v>
      </c>
      <c r="D24" s="479">
        <f t="shared" si="5"/>
        <v>7</v>
      </c>
      <c r="E24" s="480">
        <f t="shared" si="2"/>
        <v>210</v>
      </c>
      <c r="F24" s="481">
        <f t="shared" si="0"/>
        <v>120</v>
      </c>
      <c r="G24" s="482">
        <f t="shared" si="3"/>
        <v>64</v>
      </c>
      <c r="H24" s="483">
        <v>32</v>
      </c>
      <c r="I24" s="484"/>
      <c r="J24" s="485">
        <v>32</v>
      </c>
      <c r="K24" s="483">
        <v>56</v>
      </c>
      <c r="L24" s="484"/>
      <c r="M24" s="484"/>
      <c r="N24" s="484"/>
      <c r="O24" s="484"/>
      <c r="P24" s="485" t="s">
        <v>58</v>
      </c>
      <c r="Q24" s="486">
        <f t="shared" si="4"/>
        <v>90</v>
      </c>
      <c r="R24" s="486">
        <f t="shared" si="1"/>
        <v>52</v>
      </c>
      <c r="S24" s="483">
        <v>34</v>
      </c>
      <c r="T24" s="484"/>
      <c r="U24" s="485">
        <v>18</v>
      </c>
      <c r="V24" s="483">
        <f>38</f>
        <v>38</v>
      </c>
      <c r="W24" s="484"/>
      <c r="X24" s="484"/>
      <c r="Y24" s="484"/>
      <c r="Z24" s="484"/>
      <c r="AA24" s="481" t="s">
        <v>58</v>
      </c>
    </row>
    <row r="25" spans="1:27" s="499" customFormat="1" ht="21" thickBot="1">
      <c r="A25" s="488" t="s">
        <v>39</v>
      </c>
      <c r="B25" s="489" t="s">
        <v>221</v>
      </c>
      <c r="C25" s="490">
        <v>120</v>
      </c>
      <c r="D25" s="491">
        <f t="shared" si="5"/>
        <v>4</v>
      </c>
      <c r="E25" s="492">
        <f t="shared" si="2"/>
        <v>120</v>
      </c>
      <c r="F25" s="493">
        <f t="shared" si="0"/>
        <v>0</v>
      </c>
      <c r="G25" s="494">
        <f t="shared" si="3"/>
        <v>0</v>
      </c>
      <c r="H25" s="495"/>
      <c r="I25" s="496"/>
      <c r="J25" s="497"/>
      <c r="K25" s="495"/>
      <c r="L25" s="496"/>
      <c r="M25" s="496"/>
      <c r="N25" s="496"/>
      <c r="O25" s="496"/>
      <c r="P25" s="497"/>
      <c r="Q25" s="498">
        <f t="shared" si="4"/>
        <v>120</v>
      </c>
      <c r="R25" s="498">
        <f t="shared" si="1"/>
        <v>68</v>
      </c>
      <c r="S25" s="495">
        <v>34</v>
      </c>
      <c r="T25" s="496"/>
      <c r="U25" s="497">
        <v>34</v>
      </c>
      <c r="V25" s="495">
        <v>52</v>
      </c>
      <c r="W25" s="496"/>
      <c r="X25" s="496"/>
      <c r="Y25" s="496"/>
      <c r="Z25" s="496" t="s">
        <v>97</v>
      </c>
      <c r="AA25" s="493"/>
    </row>
    <row r="26" spans="1:27" ht="20.25">
      <c r="A26" s="377" t="s">
        <v>40</v>
      </c>
      <c r="B26" s="358" t="s">
        <v>137</v>
      </c>
      <c r="C26" s="168">
        <v>60</v>
      </c>
      <c r="D26" s="475">
        <f t="shared" si="5"/>
        <v>2</v>
      </c>
      <c r="E26" s="359">
        <f t="shared" si="2"/>
        <v>60</v>
      </c>
      <c r="F26" s="297">
        <f t="shared" si="0"/>
        <v>0</v>
      </c>
      <c r="G26" s="298">
        <f t="shared" si="3"/>
        <v>0</v>
      </c>
      <c r="H26" s="169"/>
      <c r="I26" s="170"/>
      <c r="J26" s="171"/>
      <c r="K26" s="169"/>
      <c r="L26" s="170"/>
      <c r="M26" s="170"/>
      <c r="N26" s="170"/>
      <c r="O26" s="170"/>
      <c r="P26" s="171"/>
      <c r="Q26" s="299">
        <f t="shared" si="4"/>
        <v>60</v>
      </c>
      <c r="R26" s="300">
        <f t="shared" si="1"/>
        <v>34</v>
      </c>
      <c r="S26" s="169">
        <v>24</v>
      </c>
      <c r="T26" s="170"/>
      <c r="U26" s="171">
        <v>10</v>
      </c>
      <c r="V26" s="169">
        <v>26</v>
      </c>
      <c r="W26" s="170"/>
      <c r="X26" s="170"/>
      <c r="Y26" s="170"/>
      <c r="Z26" s="170" t="s">
        <v>97</v>
      </c>
      <c r="AA26" s="297"/>
    </row>
    <row r="27" spans="1:27" ht="21" thickBot="1">
      <c r="A27" s="111" t="s">
        <v>41</v>
      </c>
      <c r="B27" s="128" t="s">
        <v>222</v>
      </c>
      <c r="C27" s="138">
        <v>120</v>
      </c>
      <c r="D27" s="149">
        <f t="shared" si="5"/>
        <v>4</v>
      </c>
      <c r="E27" s="302">
        <f t="shared" si="2"/>
        <v>120</v>
      </c>
      <c r="F27" s="81">
        <f t="shared" si="0"/>
        <v>120</v>
      </c>
      <c r="G27" s="96">
        <f t="shared" si="3"/>
        <v>64</v>
      </c>
      <c r="H27" s="80">
        <v>32</v>
      </c>
      <c r="I27" s="77"/>
      <c r="J27" s="78">
        <v>32</v>
      </c>
      <c r="K27" s="80">
        <v>56</v>
      </c>
      <c r="L27" s="77"/>
      <c r="M27" s="77"/>
      <c r="N27" s="77"/>
      <c r="O27" s="77" t="s">
        <v>97</v>
      </c>
      <c r="P27" s="78"/>
      <c r="Q27" s="106">
        <f t="shared" si="4"/>
        <v>0</v>
      </c>
      <c r="R27" s="79">
        <f t="shared" si="1"/>
        <v>0</v>
      </c>
      <c r="S27" s="80"/>
      <c r="T27" s="77"/>
      <c r="U27" s="78"/>
      <c r="V27" s="80"/>
      <c r="W27" s="77"/>
      <c r="X27" s="77"/>
      <c r="Y27" s="77"/>
      <c r="Z27" s="77"/>
      <c r="AA27" s="81"/>
    </row>
    <row r="28" spans="1:27" ht="21" thickBot="1">
      <c r="A28" s="182" t="s">
        <v>52</v>
      </c>
      <c r="B28" s="183" t="s">
        <v>121</v>
      </c>
      <c r="C28" s="184"/>
      <c r="D28" s="185">
        <f t="shared" si="5"/>
        <v>4</v>
      </c>
      <c r="E28" s="186">
        <f t="shared" si="2"/>
        <v>120</v>
      </c>
      <c r="F28" s="187">
        <f t="shared" si="0"/>
        <v>0</v>
      </c>
      <c r="G28" s="188">
        <f t="shared" si="3"/>
        <v>0</v>
      </c>
      <c r="H28" s="189"/>
      <c r="I28" s="190"/>
      <c r="J28" s="191"/>
      <c r="K28" s="189"/>
      <c r="L28" s="190"/>
      <c r="M28" s="190"/>
      <c r="N28" s="190"/>
      <c r="O28" s="190"/>
      <c r="P28" s="191"/>
      <c r="Q28" s="192">
        <f t="shared" si="4"/>
        <v>120</v>
      </c>
      <c r="R28" s="193">
        <f t="shared" si="1"/>
        <v>68</v>
      </c>
      <c r="S28" s="189">
        <v>34</v>
      </c>
      <c r="T28" s="190"/>
      <c r="U28" s="191">
        <v>34</v>
      </c>
      <c r="V28" s="189">
        <v>52</v>
      </c>
      <c r="W28" s="190"/>
      <c r="X28" s="190"/>
      <c r="Y28" s="190"/>
      <c r="Z28" s="190"/>
      <c r="AA28" s="187" t="s">
        <v>58</v>
      </c>
    </row>
    <row r="29" spans="1:27" ht="21" thickBot="1">
      <c r="A29" s="269" t="s">
        <v>53</v>
      </c>
      <c r="B29" s="270" t="s">
        <v>120</v>
      </c>
      <c r="C29" s="271">
        <v>135</v>
      </c>
      <c r="D29" s="272">
        <f t="shared" si="5"/>
        <v>4.5</v>
      </c>
      <c r="E29" s="296">
        <f t="shared" si="2"/>
        <v>135</v>
      </c>
      <c r="F29" s="297">
        <f t="shared" si="0"/>
        <v>0</v>
      </c>
      <c r="G29" s="298">
        <f t="shared" si="3"/>
        <v>0</v>
      </c>
      <c r="H29" s="276"/>
      <c r="I29" s="277"/>
      <c r="J29" s="278"/>
      <c r="K29" s="276"/>
      <c r="L29" s="277"/>
      <c r="M29" s="277"/>
      <c r="N29" s="277"/>
      <c r="O29" s="277"/>
      <c r="P29" s="278"/>
      <c r="Q29" s="299">
        <f t="shared" si="4"/>
        <v>135</v>
      </c>
      <c r="R29" s="300">
        <f t="shared" si="1"/>
        <v>90</v>
      </c>
      <c r="S29" s="276"/>
      <c r="T29" s="281"/>
      <c r="U29" s="282">
        <f>3*30</f>
        <v>90</v>
      </c>
      <c r="V29" s="283">
        <f>3*15</f>
        <v>45</v>
      </c>
      <c r="W29" s="277"/>
      <c r="X29" s="277"/>
      <c r="Y29" s="277"/>
      <c r="Z29" s="277"/>
      <c r="AA29" s="284" t="s">
        <v>58</v>
      </c>
    </row>
    <row r="30" spans="1:27" ht="21" thickBot="1">
      <c r="A30" s="115"/>
      <c r="B30" s="116" t="s">
        <v>42</v>
      </c>
      <c r="C30" s="117">
        <f t="shared" ref="C30:K30" si="6">SUM(C14:C29)</f>
        <v>2151</v>
      </c>
      <c r="D30" s="117">
        <f t="shared" si="6"/>
        <v>31.5</v>
      </c>
      <c r="E30" s="117">
        <f t="shared" si="6"/>
        <v>1643</v>
      </c>
      <c r="F30" s="117">
        <f t="shared" si="6"/>
        <v>664</v>
      </c>
      <c r="G30" s="117">
        <f t="shared" si="6"/>
        <v>496</v>
      </c>
      <c r="H30" s="117">
        <f t="shared" si="6"/>
        <v>360</v>
      </c>
      <c r="I30" s="117">
        <f t="shared" si="6"/>
        <v>0</v>
      </c>
      <c r="J30" s="117">
        <f t="shared" si="6"/>
        <v>136</v>
      </c>
      <c r="K30" s="117">
        <f t="shared" si="6"/>
        <v>168</v>
      </c>
      <c r="L30" s="117">
        <v>0</v>
      </c>
      <c r="M30" s="117">
        <f>SUM(M14:M29)</f>
        <v>0</v>
      </c>
      <c r="N30" s="117">
        <f>SUM(N14:N29)</f>
        <v>0</v>
      </c>
      <c r="O30" s="117">
        <v>1</v>
      </c>
      <c r="P30" s="117">
        <v>2</v>
      </c>
      <c r="Q30" s="23">
        <f>SUM(Q14:Q29)</f>
        <v>979</v>
      </c>
      <c r="R30" s="23">
        <f>SUM(R14:R28)</f>
        <v>580</v>
      </c>
      <c r="S30" s="23">
        <f>SUM(S14:S29)</f>
        <v>434</v>
      </c>
      <c r="T30" s="23">
        <f>SUM(T14:T29)</f>
        <v>0</v>
      </c>
      <c r="U30" s="23">
        <f>SUM(U14:U29)</f>
        <v>236</v>
      </c>
      <c r="V30" s="23">
        <f>SUM(V14:V29)</f>
        <v>239</v>
      </c>
      <c r="W30" s="23">
        <v>0</v>
      </c>
      <c r="X30" s="23">
        <f>SUM(X14:X29)</f>
        <v>70</v>
      </c>
      <c r="Y30" s="23">
        <f>SUM(Y14:Y29)</f>
        <v>0</v>
      </c>
      <c r="Z30" s="23">
        <v>5</v>
      </c>
      <c r="AA30" s="23">
        <v>3</v>
      </c>
    </row>
    <row r="31" spans="1:27" ht="21" thickBot="1">
      <c r="A31" s="592"/>
      <c r="B31" s="24" t="s">
        <v>43</v>
      </c>
      <c r="C31" s="25"/>
      <c r="D31" s="26"/>
      <c r="E31" s="27"/>
      <c r="F31" s="28"/>
      <c r="G31" s="29">
        <f>G30/J10</f>
        <v>31</v>
      </c>
      <c r="H31" s="30"/>
      <c r="I31" s="31"/>
      <c r="J31" s="31"/>
      <c r="K31" s="31"/>
      <c r="L31" s="31"/>
      <c r="M31" s="31"/>
      <c r="N31" s="31"/>
      <c r="O31" s="32"/>
      <c r="P31" s="33"/>
      <c r="Q31" s="28"/>
      <c r="R31" s="34">
        <f>SUM(R14:R28)/U10</f>
        <v>34.117647058823529</v>
      </c>
      <c r="S31" s="35"/>
      <c r="T31" s="25"/>
      <c r="U31" s="25"/>
      <c r="V31" s="25"/>
      <c r="W31" s="25"/>
      <c r="X31" s="25"/>
      <c r="Y31" s="25"/>
      <c r="Z31" s="36"/>
      <c r="AA31" s="90"/>
    </row>
    <row r="32" spans="1:27" ht="21" thickBot="1">
      <c r="A32" s="593"/>
      <c r="B32" s="37" t="s">
        <v>44</v>
      </c>
      <c r="C32" s="27"/>
      <c r="D32" s="38"/>
      <c r="E32" s="27"/>
      <c r="F32" s="39"/>
      <c r="G32" s="40"/>
      <c r="H32" s="41"/>
      <c r="I32" s="27"/>
      <c r="J32" s="27"/>
      <c r="K32" s="27"/>
      <c r="L32" s="27"/>
      <c r="M32" s="27"/>
      <c r="N32" s="42"/>
      <c r="O32" s="23">
        <v>1</v>
      </c>
      <c r="P32" s="43"/>
      <c r="Q32" s="44"/>
      <c r="R32" s="45"/>
      <c r="S32" s="46"/>
      <c r="T32" s="46"/>
      <c r="U32" s="46"/>
      <c r="V32" s="46"/>
      <c r="W32" s="46"/>
      <c r="X32" s="46"/>
      <c r="Y32" s="42"/>
      <c r="Z32" s="23">
        <v>5</v>
      </c>
      <c r="AA32" s="91"/>
    </row>
    <row r="33" spans="1:27" ht="21" thickBot="1">
      <c r="A33" s="593"/>
      <c r="B33" s="37" t="s">
        <v>45</v>
      </c>
      <c r="C33" s="27"/>
      <c r="D33" s="38"/>
      <c r="E33" s="27"/>
      <c r="F33" s="39"/>
      <c r="G33" s="42"/>
      <c r="H33" s="41"/>
      <c r="I33" s="27"/>
      <c r="J33" s="27"/>
      <c r="K33" s="27"/>
      <c r="L33" s="47"/>
      <c r="M33" s="27"/>
      <c r="N33" s="46"/>
      <c r="O33" s="40"/>
      <c r="P33" s="23">
        <v>2</v>
      </c>
      <c r="Q33" s="44"/>
      <c r="R33" s="46"/>
      <c r="S33" s="46"/>
      <c r="T33" s="46"/>
      <c r="U33" s="46"/>
      <c r="V33" s="46"/>
      <c r="W33" s="48"/>
      <c r="X33" s="46"/>
      <c r="Y33" s="46"/>
      <c r="Z33" s="40"/>
      <c r="AA33" s="23">
        <v>4</v>
      </c>
    </row>
    <row r="34" spans="1:27" ht="21" thickBot="1">
      <c r="A34" s="593"/>
      <c r="B34" s="49" t="s">
        <v>46</v>
      </c>
      <c r="C34" s="47"/>
      <c r="D34" s="50"/>
      <c r="E34" s="47"/>
      <c r="F34" s="51"/>
      <c r="G34" s="50"/>
      <c r="H34" s="52"/>
      <c r="I34" s="53"/>
      <c r="J34" s="53"/>
      <c r="K34" s="54"/>
      <c r="L34" s="23">
        <v>0</v>
      </c>
      <c r="M34" s="55"/>
      <c r="N34" s="56"/>
      <c r="O34" s="56"/>
      <c r="P34" s="57"/>
      <c r="Q34" s="58"/>
      <c r="R34" s="48"/>
      <c r="S34" s="48"/>
      <c r="T34" s="48"/>
      <c r="U34" s="48"/>
      <c r="V34" s="59"/>
      <c r="W34" s="23">
        <v>0</v>
      </c>
      <c r="X34" s="51"/>
      <c r="Y34" s="47"/>
      <c r="Z34" s="48"/>
      <c r="AA34" s="92"/>
    </row>
    <row r="35" spans="1:27" ht="21" thickBot="1">
      <c r="A35" s="594"/>
      <c r="B35" s="87" t="s">
        <v>47</v>
      </c>
      <c r="C35" s="60">
        <f>SUM(C31:C34)</f>
        <v>0</v>
      </c>
      <c r="D35" s="60">
        <f t="shared" ref="D35:AA35" si="7">SUM(D31:D34)</f>
        <v>0</v>
      </c>
      <c r="E35" s="60">
        <f t="shared" si="7"/>
        <v>0</v>
      </c>
      <c r="F35" s="61">
        <f t="shared" si="7"/>
        <v>0</v>
      </c>
      <c r="G35" s="136">
        <f>SUM(G31:G34)</f>
        <v>31</v>
      </c>
      <c r="H35" s="22">
        <f t="shared" si="7"/>
        <v>0</v>
      </c>
      <c r="I35" s="20">
        <f t="shared" si="7"/>
        <v>0</v>
      </c>
      <c r="J35" s="20">
        <f t="shared" si="7"/>
        <v>0</v>
      </c>
      <c r="K35" s="21">
        <f t="shared" si="7"/>
        <v>0</v>
      </c>
      <c r="L35" s="23">
        <f t="shared" si="7"/>
        <v>0</v>
      </c>
      <c r="M35" s="22">
        <f t="shared" si="7"/>
        <v>0</v>
      </c>
      <c r="N35" s="20">
        <f t="shared" si="7"/>
        <v>0</v>
      </c>
      <c r="O35" s="20">
        <f>SUM(O31:O34)</f>
        <v>1</v>
      </c>
      <c r="P35" s="20">
        <f t="shared" si="7"/>
        <v>2</v>
      </c>
      <c r="Q35" s="61">
        <f t="shared" si="7"/>
        <v>0</v>
      </c>
      <c r="R35" s="136">
        <f t="shared" si="7"/>
        <v>34.117647058823529</v>
      </c>
      <c r="S35" s="118">
        <f t="shared" si="7"/>
        <v>0</v>
      </c>
      <c r="T35" s="60">
        <f t="shared" si="7"/>
        <v>0</v>
      </c>
      <c r="U35" s="60">
        <f t="shared" si="7"/>
        <v>0</v>
      </c>
      <c r="V35" s="60">
        <f t="shared" si="7"/>
        <v>0</v>
      </c>
      <c r="W35" s="60">
        <f t="shared" si="7"/>
        <v>0</v>
      </c>
      <c r="X35" s="60">
        <f t="shared" si="7"/>
        <v>0</v>
      </c>
      <c r="Y35" s="60">
        <f t="shared" si="7"/>
        <v>0</v>
      </c>
      <c r="Z35" s="60">
        <f t="shared" si="7"/>
        <v>5</v>
      </c>
      <c r="AA35" s="93">
        <f t="shared" si="7"/>
        <v>4</v>
      </c>
    </row>
    <row r="36" spans="1:27" ht="20.25">
      <c r="A36" s="62"/>
      <c r="B36" s="62"/>
      <c r="C36" s="63"/>
      <c r="D36" s="62"/>
      <c r="E36" s="63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</row>
    <row r="37" spans="1:27" ht="20.25">
      <c r="A37" s="62"/>
      <c r="B37" s="62"/>
      <c r="C37" s="63"/>
      <c r="D37" s="62"/>
      <c r="E37" s="63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</row>
    <row r="38" spans="1:27" ht="20.25">
      <c r="A38" s="62"/>
      <c r="B38" s="62"/>
      <c r="C38" s="63"/>
      <c r="D38" s="62"/>
      <c r="E38" s="63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</row>
    <row r="39" spans="1:27" ht="26.25">
      <c r="A39" s="1"/>
      <c r="B39" s="64" t="s">
        <v>85</v>
      </c>
      <c r="C39" s="64"/>
      <c r="D39" s="64"/>
      <c r="E39" s="64"/>
      <c r="F39" s="64"/>
      <c r="G39" s="64"/>
      <c r="H39" s="64"/>
      <c r="I39" s="64"/>
      <c r="J39" s="64"/>
      <c r="K39" s="64" t="s">
        <v>55</v>
      </c>
      <c r="L39" s="64"/>
      <c r="M39" s="64"/>
      <c r="N39" s="64"/>
      <c r="O39" s="64"/>
      <c r="P39" s="64"/>
      <c r="Q39" s="64"/>
      <c r="R39" s="65"/>
      <c r="S39" s="65"/>
      <c r="T39" s="66" t="s">
        <v>90</v>
      </c>
      <c r="U39" s="67"/>
      <c r="V39" s="67"/>
      <c r="W39" s="67" t="s">
        <v>219</v>
      </c>
      <c r="X39" s="67"/>
      <c r="Y39" s="68"/>
      <c r="Z39" s="68"/>
      <c r="AA39" s="68"/>
    </row>
    <row r="40" spans="1:27" ht="26.25">
      <c r="A40" s="69"/>
      <c r="B40" s="595"/>
      <c r="C40" s="595"/>
      <c r="D40" s="595"/>
      <c r="E40" s="595"/>
      <c r="F40" s="595"/>
      <c r="G40" s="595"/>
      <c r="H40" s="595"/>
      <c r="I40" s="595"/>
      <c r="J40" s="595"/>
      <c r="K40" s="69"/>
      <c r="L40" s="69"/>
      <c r="M40" s="69"/>
      <c r="N40" s="69"/>
      <c r="O40" s="69"/>
      <c r="P40" s="69"/>
      <c r="Q40" s="69"/>
      <c r="R40" s="69" t="s">
        <v>48</v>
      </c>
      <c r="S40" s="71"/>
      <c r="T40" s="72" t="s">
        <v>49</v>
      </c>
      <c r="U40" s="73" t="s">
        <v>89</v>
      </c>
      <c r="V40" s="73"/>
      <c r="W40" s="73"/>
      <c r="X40" s="72"/>
      <c r="Y40" s="72"/>
      <c r="Z40" s="74"/>
      <c r="AA40" s="74"/>
    </row>
    <row r="41" spans="1:27" ht="26.25">
      <c r="A41" s="69"/>
      <c r="B41" s="257"/>
      <c r="C41" s="257"/>
      <c r="D41" s="257"/>
      <c r="E41" s="257"/>
      <c r="F41" s="257"/>
      <c r="G41" s="257"/>
      <c r="H41" s="257"/>
      <c r="I41" s="257"/>
      <c r="J41" s="257"/>
      <c r="K41" s="69"/>
      <c r="L41" s="69"/>
      <c r="M41" s="69"/>
      <c r="N41" s="69"/>
      <c r="O41" s="69"/>
      <c r="P41" s="69"/>
      <c r="Q41" s="69"/>
      <c r="R41" s="69"/>
      <c r="S41" s="71"/>
      <c r="T41" s="72"/>
      <c r="U41" s="73"/>
      <c r="V41" s="73"/>
      <c r="W41" s="73"/>
      <c r="X41" s="72"/>
      <c r="Y41" s="72"/>
      <c r="Z41" s="74"/>
      <c r="AA41" s="74"/>
    </row>
    <row r="42" spans="1:27" ht="26.25">
      <c r="A42" s="69"/>
      <c r="B42" s="257"/>
      <c r="C42" s="257"/>
      <c r="D42" s="257"/>
      <c r="E42" s="257"/>
      <c r="F42" s="257"/>
      <c r="G42" s="257"/>
      <c r="H42" s="257"/>
      <c r="I42" s="257"/>
      <c r="J42" s="257"/>
      <c r="K42" s="64"/>
      <c r="L42" s="64"/>
      <c r="M42" s="64"/>
      <c r="N42" s="64"/>
      <c r="O42" s="64"/>
      <c r="P42" s="64"/>
      <c r="Q42" s="64"/>
      <c r="R42" s="64"/>
      <c r="S42" s="64"/>
      <c r="T42" s="66"/>
      <c r="U42" s="66"/>
      <c r="V42" s="66"/>
      <c r="W42" s="66"/>
      <c r="X42" s="75"/>
      <c r="Y42" s="75"/>
      <c r="Z42" s="76"/>
      <c r="AA42" s="76"/>
    </row>
    <row r="43" spans="1:27" ht="26.25">
      <c r="A43" s="69"/>
      <c r="B43" s="257"/>
      <c r="C43" s="257"/>
      <c r="D43" s="257"/>
      <c r="E43" s="257"/>
      <c r="F43" s="257"/>
      <c r="G43" s="257"/>
      <c r="H43" s="257"/>
      <c r="I43" s="257"/>
      <c r="J43" s="257"/>
      <c r="K43" s="64" t="s">
        <v>50</v>
      </c>
      <c r="L43" s="64"/>
      <c r="M43" s="64"/>
      <c r="N43" s="64"/>
      <c r="O43" s="64"/>
      <c r="P43" s="64"/>
      <c r="Q43" s="64"/>
      <c r="R43" s="65"/>
      <c r="S43" s="65"/>
      <c r="T43" s="66"/>
      <c r="U43" s="67"/>
      <c r="V43" s="67"/>
      <c r="W43" s="67" t="s">
        <v>145</v>
      </c>
      <c r="X43" s="67"/>
      <c r="Y43" s="68"/>
      <c r="Z43" s="76"/>
      <c r="AA43" s="76"/>
    </row>
    <row r="44" spans="1:27" ht="26.25">
      <c r="A44" s="69"/>
      <c r="B44" s="257"/>
      <c r="C44" s="257"/>
      <c r="D44" s="257"/>
      <c r="E44" s="257"/>
      <c r="F44" s="257"/>
      <c r="G44" s="257"/>
      <c r="H44" s="257"/>
      <c r="I44" s="257"/>
      <c r="J44" s="257"/>
      <c r="K44" s="69"/>
      <c r="L44" s="69"/>
      <c r="M44" s="69"/>
      <c r="N44" s="69"/>
      <c r="O44" s="69"/>
      <c r="P44" s="69"/>
      <c r="Q44" s="69"/>
      <c r="R44" s="69" t="s">
        <v>48</v>
      </c>
      <c r="S44" s="71"/>
      <c r="T44" s="72" t="s">
        <v>51</v>
      </c>
      <c r="U44" s="73" t="s">
        <v>89</v>
      </c>
      <c r="V44" s="73"/>
      <c r="W44" s="73"/>
      <c r="X44" s="72"/>
      <c r="Y44" s="72"/>
      <c r="Z44" s="76"/>
      <c r="AA44" s="76"/>
    </row>
  </sheetData>
  <mergeCells count="42">
    <mergeCell ref="C6:AA6"/>
    <mergeCell ref="C1:AA1"/>
    <mergeCell ref="C2:AA2"/>
    <mergeCell ref="C3:AA3"/>
    <mergeCell ref="C4:AA4"/>
    <mergeCell ref="C5:AA5"/>
    <mergeCell ref="W7:AA7"/>
    <mergeCell ref="A8:AA8"/>
    <mergeCell ref="A9:AA9"/>
    <mergeCell ref="A10:A13"/>
    <mergeCell ref="B10:B13"/>
    <mergeCell ref="C10:C13"/>
    <mergeCell ref="D10:D13"/>
    <mergeCell ref="E10:E13"/>
    <mergeCell ref="F10:I10"/>
    <mergeCell ref="K10:P10"/>
    <mergeCell ref="Q10:T10"/>
    <mergeCell ref="V10:AA10"/>
    <mergeCell ref="F11:F13"/>
    <mergeCell ref="G11:J11"/>
    <mergeCell ref="K11:K13"/>
    <mergeCell ref="L11:L13"/>
    <mergeCell ref="Q11:Q13"/>
    <mergeCell ref="W11:W13"/>
    <mergeCell ref="P12:P13"/>
    <mergeCell ref="R12:R13"/>
    <mergeCell ref="S12:U12"/>
    <mergeCell ref="R11:U11"/>
    <mergeCell ref="V11:V13"/>
    <mergeCell ref="X11:X13"/>
    <mergeCell ref="Y11:Y13"/>
    <mergeCell ref="Z11:AA11"/>
    <mergeCell ref="Z12:Z13"/>
    <mergeCell ref="AA12:AA13"/>
    <mergeCell ref="A31:A35"/>
    <mergeCell ref="B40:J40"/>
    <mergeCell ref="G12:G13"/>
    <mergeCell ref="H12:J12"/>
    <mergeCell ref="O12:O13"/>
    <mergeCell ref="M11:M13"/>
    <mergeCell ref="N11:N13"/>
    <mergeCell ref="O11:P11"/>
  </mergeCells>
  <printOptions horizontalCentered="1" verticalCentered="1"/>
  <pageMargins left="0.59055118110236227" right="0.70866141732283472" top="0.59055118110236227" bottom="0.74803149606299213" header="0.31496062992125984" footer="0.31496062992125984"/>
  <pageSetup paperSize="9" scale="41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AA40"/>
  <sheetViews>
    <sheetView topLeftCell="A8" zoomScale="50" zoomScaleNormal="50" workbookViewId="0">
      <selection activeCell="I24" sqref="I24"/>
    </sheetView>
  </sheetViews>
  <sheetFormatPr defaultRowHeight="15"/>
  <cols>
    <col min="2" max="2" width="109.140625" customWidth="1"/>
    <col min="5" max="5" width="15" bestFit="1" customWidth="1"/>
  </cols>
  <sheetData>
    <row r="1" spans="1:27" ht="26.25">
      <c r="A1" s="1" t="s">
        <v>0</v>
      </c>
      <c r="B1" s="1"/>
      <c r="C1" s="559" t="s">
        <v>1</v>
      </c>
      <c r="D1" s="559"/>
      <c r="E1" s="559"/>
      <c r="F1" s="559"/>
      <c r="G1" s="559"/>
      <c r="H1" s="559"/>
      <c r="I1" s="559"/>
      <c r="J1" s="559"/>
      <c r="K1" s="559"/>
      <c r="L1" s="559"/>
      <c r="M1" s="559"/>
      <c r="N1" s="559"/>
      <c r="O1" s="559"/>
      <c r="P1" s="559"/>
      <c r="Q1" s="559"/>
      <c r="R1" s="559"/>
      <c r="S1" s="559"/>
      <c r="T1" s="559"/>
      <c r="U1" s="559"/>
      <c r="V1" s="559"/>
      <c r="W1" s="559"/>
      <c r="X1" s="559"/>
      <c r="Y1" s="559"/>
      <c r="Z1" s="559"/>
      <c r="AA1" s="559"/>
    </row>
    <row r="2" spans="1:27" ht="26.25">
      <c r="A2" s="1" t="s">
        <v>2</v>
      </c>
      <c r="B2" s="1"/>
      <c r="C2" s="559"/>
      <c r="D2" s="559"/>
      <c r="E2" s="559"/>
      <c r="F2" s="559"/>
      <c r="G2" s="559"/>
      <c r="H2" s="559"/>
      <c r="I2" s="559"/>
      <c r="J2" s="559"/>
      <c r="K2" s="559"/>
      <c r="L2" s="559"/>
      <c r="M2" s="559"/>
      <c r="N2" s="559"/>
      <c r="O2" s="559"/>
      <c r="P2" s="559"/>
      <c r="Q2" s="559"/>
      <c r="R2" s="559"/>
      <c r="S2" s="559"/>
      <c r="T2" s="559"/>
      <c r="U2" s="559"/>
      <c r="V2" s="559"/>
      <c r="W2" s="559"/>
      <c r="X2" s="559"/>
      <c r="Y2" s="559"/>
      <c r="Z2" s="559"/>
      <c r="AA2" s="559"/>
    </row>
    <row r="3" spans="1:27" ht="26.25">
      <c r="A3" s="1"/>
      <c r="B3" s="1"/>
      <c r="C3" s="560" t="s">
        <v>3</v>
      </c>
      <c r="D3" s="560"/>
      <c r="E3" s="560"/>
      <c r="F3" s="560"/>
      <c r="G3" s="560"/>
      <c r="H3" s="560"/>
      <c r="I3" s="560"/>
      <c r="J3" s="560"/>
      <c r="K3" s="560"/>
      <c r="L3" s="560"/>
      <c r="M3" s="560"/>
      <c r="N3" s="560"/>
      <c r="O3" s="560"/>
      <c r="P3" s="560"/>
      <c r="Q3" s="560"/>
      <c r="R3" s="560"/>
      <c r="S3" s="560"/>
      <c r="T3" s="560"/>
      <c r="U3" s="560"/>
      <c r="V3" s="560"/>
      <c r="W3" s="560"/>
      <c r="X3" s="560"/>
      <c r="Y3" s="560"/>
      <c r="Z3" s="560"/>
      <c r="AA3" s="560"/>
    </row>
    <row r="4" spans="1:27" ht="26.25">
      <c r="A4" s="1" t="s">
        <v>4</v>
      </c>
      <c r="B4" s="1"/>
      <c r="C4" s="559" t="s">
        <v>84</v>
      </c>
      <c r="D4" s="559"/>
      <c r="E4" s="559"/>
      <c r="F4" s="559"/>
      <c r="G4" s="559"/>
      <c r="H4" s="559"/>
      <c r="I4" s="559"/>
      <c r="J4" s="559"/>
      <c r="K4" s="559"/>
      <c r="L4" s="559"/>
      <c r="M4" s="559"/>
      <c r="N4" s="559"/>
      <c r="O4" s="559"/>
      <c r="P4" s="559"/>
      <c r="Q4" s="559"/>
      <c r="R4" s="559"/>
      <c r="S4" s="559"/>
      <c r="T4" s="559"/>
      <c r="U4" s="559"/>
      <c r="V4" s="559"/>
      <c r="W4" s="559"/>
      <c r="X4" s="559"/>
      <c r="Y4" s="559"/>
      <c r="Z4" s="559"/>
      <c r="AA4" s="559"/>
    </row>
    <row r="5" spans="1:27" ht="49.5" customHeight="1">
      <c r="A5" s="1" t="s">
        <v>5</v>
      </c>
      <c r="B5" s="1"/>
      <c r="C5" s="561" t="s">
        <v>218</v>
      </c>
      <c r="D5" s="561"/>
      <c r="E5" s="561"/>
      <c r="F5" s="561"/>
      <c r="G5" s="561"/>
      <c r="H5" s="561"/>
      <c r="I5" s="561"/>
      <c r="J5" s="561"/>
      <c r="K5" s="561"/>
      <c r="L5" s="561"/>
      <c r="M5" s="561"/>
      <c r="N5" s="561"/>
      <c r="O5" s="561"/>
      <c r="P5" s="561"/>
      <c r="Q5" s="561"/>
      <c r="R5" s="561"/>
      <c r="S5" s="561"/>
      <c r="T5" s="561"/>
      <c r="U5" s="561"/>
      <c r="V5" s="561"/>
      <c r="W5" s="561"/>
      <c r="X5" s="561"/>
      <c r="Y5" s="561"/>
      <c r="Z5" s="561"/>
      <c r="AA5" s="561"/>
    </row>
    <row r="6" spans="1:27" ht="26.25">
      <c r="A6" s="1" t="s">
        <v>179</v>
      </c>
      <c r="B6" s="1"/>
      <c r="C6" s="559" t="s">
        <v>6</v>
      </c>
      <c r="D6" s="559"/>
      <c r="E6" s="559"/>
      <c r="F6" s="559"/>
      <c r="G6" s="559"/>
      <c r="H6" s="559"/>
      <c r="I6" s="559"/>
      <c r="J6" s="559"/>
      <c r="K6" s="559"/>
      <c r="L6" s="559"/>
      <c r="M6" s="559"/>
      <c r="N6" s="559"/>
      <c r="O6" s="559"/>
      <c r="P6" s="559"/>
      <c r="Q6" s="559"/>
      <c r="R6" s="559"/>
      <c r="S6" s="559"/>
      <c r="T6" s="559"/>
      <c r="U6" s="559"/>
      <c r="V6" s="559"/>
      <c r="W6" s="559"/>
      <c r="X6" s="559"/>
      <c r="Y6" s="559"/>
      <c r="Z6" s="559"/>
      <c r="AA6" s="559"/>
    </row>
    <row r="7" spans="1:27" ht="27" thickBo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562"/>
      <c r="X7" s="562"/>
      <c r="Y7" s="562"/>
      <c r="Z7" s="562"/>
      <c r="AA7" s="562"/>
    </row>
    <row r="8" spans="1:27" ht="21" thickBot="1">
      <c r="A8" s="563" t="s">
        <v>224</v>
      </c>
      <c r="B8" s="564"/>
      <c r="C8" s="564"/>
      <c r="D8" s="564"/>
      <c r="E8" s="564"/>
      <c r="F8" s="564"/>
      <c r="G8" s="564"/>
      <c r="H8" s="564"/>
      <c r="I8" s="564"/>
      <c r="J8" s="564"/>
      <c r="K8" s="564"/>
      <c r="L8" s="564"/>
      <c r="M8" s="564"/>
      <c r="N8" s="564"/>
      <c r="O8" s="564"/>
      <c r="P8" s="564"/>
      <c r="Q8" s="564"/>
      <c r="R8" s="564"/>
      <c r="S8" s="564"/>
      <c r="T8" s="564"/>
      <c r="U8" s="564"/>
      <c r="V8" s="564"/>
      <c r="W8" s="564"/>
      <c r="X8" s="564"/>
      <c r="Y8" s="564"/>
      <c r="Z8" s="564"/>
      <c r="AA8" s="565"/>
    </row>
    <row r="9" spans="1:27" ht="21" thickBot="1">
      <c r="A9" s="563" t="s">
        <v>142</v>
      </c>
      <c r="B9" s="564"/>
      <c r="C9" s="564"/>
      <c r="D9" s="564"/>
      <c r="E9" s="564"/>
      <c r="F9" s="564"/>
      <c r="G9" s="564"/>
      <c r="H9" s="564"/>
      <c r="I9" s="564"/>
      <c r="J9" s="564"/>
      <c r="K9" s="564"/>
      <c r="L9" s="564"/>
      <c r="M9" s="564"/>
      <c r="N9" s="564"/>
      <c r="O9" s="564"/>
      <c r="P9" s="564"/>
      <c r="Q9" s="564"/>
      <c r="R9" s="564"/>
      <c r="S9" s="564"/>
      <c r="T9" s="564"/>
      <c r="U9" s="564"/>
      <c r="V9" s="564"/>
      <c r="W9" s="564"/>
      <c r="X9" s="564"/>
      <c r="Y9" s="564"/>
      <c r="Z9" s="564"/>
      <c r="AA9" s="565"/>
    </row>
    <row r="10" spans="1:27" ht="21" thickBot="1">
      <c r="A10" s="566" t="s">
        <v>7</v>
      </c>
      <c r="B10" s="569" t="s">
        <v>8</v>
      </c>
      <c r="C10" s="566" t="s">
        <v>9</v>
      </c>
      <c r="D10" s="572" t="s">
        <v>10</v>
      </c>
      <c r="E10" s="573" t="s">
        <v>11</v>
      </c>
      <c r="F10" s="574" t="s">
        <v>123</v>
      </c>
      <c r="G10" s="575"/>
      <c r="H10" s="575"/>
      <c r="I10" s="575"/>
      <c r="J10" s="89">
        <v>15</v>
      </c>
      <c r="K10" s="575" t="s">
        <v>12</v>
      </c>
      <c r="L10" s="575"/>
      <c r="M10" s="575"/>
      <c r="N10" s="575"/>
      <c r="O10" s="575"/>
      <c r="P10" s="576"/>
      <c r="Q10" s="574" t="s">
        <v>124</v>
      </c>
      <c r="R10" s="575"/>
      <c r="S10" s="575"/>
      <c r="T10" s="576"/>
      <c r="U10" s="89">
        <v>17</v>
      </c>
      <c r="V10" s="574" t="s">
        <v>12</v>
      </c>
      <c r="W10" s="575"/>
      <c r="X10" s="575"/>
      <c r="Y10" s="575"/>
      <c r="Z10" s="575"/>
      <c r="AA10" s="576"/>
    </row>
    <row r="11" spans="1:27" ht="21" thickBot="1">
      <c r="A11" s="567"/>
      <c r="B11" s="570"/>
      <c r="C11" s="567"/>
      <c r="D11" s="572"/>
      <c r="E11" s="573"/>
      <c r="F11" s="577" t="s">
        <v>13</v>
      </c>
      <c r="G11" s="578" t="s">
        <v>14</v>
      </c>
      <c r="H11" s="579"/>
      <c r="I11" s="579"/>
      <c r="J11" s="579"/>
      <c r="K11" s="580" t="s">
        <v>15</v>
      </c>
      <c r="L11" s="582" t="s">
        <v>16</v>
      </c>
      <c r="M11" s="582" t="s">
        <v>17</v>
      </c>
      <c r="N11" s="582" t="s">
        <v>18</v>
      </c>
      <c r="O11" s="588" t="s">
        <v>19</v>
      </c>
      <c r="P11" s="589"/>
      <c r="Q11" s="568" t="s">
        <v>13</v>
      </c>
      <c r="R11" s="578" t="s">
        <v>14</v>
      </c>
      <c r="S11" s="579"/>
      <c r="T11" s="579"/>
      <c r="U11" s="579"/>
      <c r="V11" s="580" t="s">
        <v>15</v>
      </c>
      <c r="W11" s="582" t="s">
        <v>16</v>
      </c>
      <c r="X11" s="582" t="s">
        <v>17</v>
      </c>
      <c r="Y11" s="582" t="s">
        <v>18</v>
      </c>
      <c r="Z11" s="588" t="s">
        <v>19</v>
      </c>
      <c r="AA11" s="589"/>
    </row>
    <row r="12" spans="1:27" ht="21" thickBot="1">
      <c r="A12" s="567"/>
      <c r="B12" s="570"/>
      <c r="C12" s="567"/>
      <c r="D12" s="572"/>
      <c r="E12" s="573"/>
      <c r="F12" s="577"/>
      <c r="G12" s="586" t="s">
        <v>13</v>
      </c>
      <c r="H12" s="587" t="s">
        <v>20</v>
      </c>
      <c r="I12" s="587"/>
      <c r="J12" s="587"/>
      <c r="K12" s="581"/>
      <c r="L12" s="583"/>
      <c r="M12" s="583"/>
      <c r="N12" s="583"/>
      <c r="O12" s="590" t="s">
        <v>21</v>
      </c>
      <c r="P12" s="584" t="s">
        <v>22</v>
      </c>
      <c r="Q12" s="572"/>
      <c r="R12" s="586" t="s">
        <v>13</v>
      </c>
      <c r="S12" s="587" t="s">
        <v>20</v>
      </c>
      <c r="T12" s="587"/>
      <c r="U12" s="587"/>
      <c r="V12" s="581"/>
      <c r="W12" s="583"/>
      <c r="X12" s="583"/>
      <c r="Y12" s="583"/>
      <c r="Z12" s="590" t="s">
        <v>23</v>
      </c>
      <c r="AA12" s="584" t="s">
        <v>24</v>
      </c>
    </row>
    <row r="13" spans="1:27" ht="244.5" customHeight="1" thickBot="1">
      <c r="A13" s="568"/>
      <c r="B13" s="571"/>
      <c r="C13" s="568"/>
      <c r="D13" s="572"/>
      <c r="E13" s="573"/>
      <c r="F13" s="577"/>
      <c r="G13" s="586"/>
      <c r="H13" s="2" t="s">
        <v>25</v>
      </c>
      <c r="I13" s="3" t="s">
        <v>26</v>
      </c>
      <c r="J13" s="4" t="s">
        <v>27</v>
      </c>
      <c r="K13" s="581"/>
      <c r="L13" s="583"/>
      <c r="M13" s="583"/>
      <c r="N13" s="583"/>
      <c r="O13" s="591"/>
      <c r="P13" s="585"/>
      <c r="Q13" s="572"/>
      <c r="R13" s="586"/>
      <c r="S13" s="2" t="s">
        <v>25</v>
      </c>
      <c r="T13" s="3" t="s">
        <v>26</v>
      </c>
      <c r="U13" s="4" t="s">
        <v>27</v>
      </c>
      <c r="V13" s="581"/>
      <c r="W13" s="583"/>
      <c r="X13" s="583"/>
      <c r="Y13" s="583"/>
      <c r="Z13" s="591"/>
      <c r="AA13" s="585"/>
    </row>
    <row r="14" spans="1:27" ht="20.25">
      <c r="A14" s="318" t="s">
        <v>28</v>
      </c>
      <c r="B14" s="315" t="s">
        <v>109</v>
      </c>
      <c r="C14" s="132">
        <v>60</v>
      </c>
      <c r="D14" s="147">
        <v>0</v>
      </c>
      <c r="E14" s="144">
        <f>F14+Q14</f>
        <v>60</v>
      </c>
      <c r="F14" s="16">
        <f t="shared" ref="F14:F17" si="0">G14+K14+M14</f>
        <v>60</v>
      </c>
      <c r="G14" s="94">
        <f>H14+I14+J14</f>
        <v>30</v>
      </c>
      <c r="H14" s="9">
        <v>6</v>
      </c>
      <c r="I14" s="6"/>
      <c r="J14" s="7">
        <v>24</v>
      </c>
      <c r="K14" s="9">
        <v>30</v>
      </c>
      <c r="L14" s="6"/>
      <c r="M14" s="6"/>
      <c r="N14" s="6"/>
      <c r="O14" s="6" t="s">
        <v>93</v>
      </c>
      <c r="P14" s="7"/>
      <c r="Q14" s="104">
        <f>V14+X14+Y14+R14</f>
        <v>0</v>
      </c>
      <c r="R14" s="8">
        <f t="shared" ref="R14:R25" si="1">S14+T14+U14</f>
        <v>0</v>
      </c>
      <c r="S14" s="9"/>
      <c r="T14" s="6"/>
      <c r="U14" s="7"/>
      <c r="V14" s="9"/>
      <c r="W14" s="6"/>
      <c r="X14" s="6"/>
      <c r="Y14" s="6"/>
      <c r="Z14" s="6"/>
      <c r="AA14" s="10"/>
    </row>
    <row r="15" spans="1:27" ht="20.25">
      <c r="A15" s="319" t="s">
        <v>29</v>
      </c>
      <c r="B15" s="316" t="s">
        <v>110</v>
      </c>
      <c r="C15" s="133">
        <v>180</v>
      </c>
      <c r="D15" s="148">
        <v>0</v>
      </c>
      <c r="E15" s="145">
        <f t="shared" ref="E15:E25" si="2">F15+Q15</f>
        <v>180</v>
      </c>
      <c r="F15" s="16">
        <f t="shared" si="0"/>
        <v>90</v>
      </c>
      <c r="G15" s="95">
        <f t="shared" ref="G15:G25" si="3">H15+I15+J15</f>
        <v>60</v>
      </c>
      <c r="H15" s="15"/>
      <c r="I15" s="12"/>
      <c r="J15" s="13">
        <f>4*15</f>
        <v>60</v>
      </c>
      <c r="K15" s="15">
        <v>30</v>
      </c>
      <c r="L15" s="12"/>
      <c r="M15" s="12"/>
      <c r="N15" s="12"/>
      <c r="O15" s="12"/>
      <c r="P15" s="13" t="s">
        <v>59</v>
      </c>
      <c r="Q15" s="105">
        <f t="shared" ref="Q15:Q25" si="4">V15+X15+Y15+R15</f>
        <v>90</v>
      </c>
      <c r="R15" s="14">
        <f t="shared" si="1"/>
        <v>34</v>
      </c>
      <c r="S15" s="15"/>
      <c r="T15" s="12"/>
      <c r="U15" s="13">
        <v>34</v>
      </c>
      <c r="V15" s="15">
        <v>56</v>
      </c>
      <c r="W15" s="12"/>
      <c r="X15" s="12"/>
      <c r="Y15" s="12"/>
      <c r="Z15" s="12"/>
      <c r="AA15" s="16" t="s">
        <v>58</v>
      </c>
    </row>
    <row r="16" spans="1:27" ht="20.25">
      <c r="A16" s="319" t="s">
        <v>30</v>
      </c>
      <c r="B16" s="316" t="s">
        <v>226</v>
      </c>
      <c r="C16" s="133">
        <v>180</v>
      </c>
      <c r="D16" s="148">
        <v>0</v>
      </c>
      <c r="E16" s="145">
        <f t="shared" si="2"/>
        <v>180</v>
      </c>
      <c r="F16" s="16">
        <f t="shared" si="0"/>
        <v>180</v>
      </c>
      <c r="G16" s="95">
        <f t="shared" si="3"/>
        <v>90</v>
      </c>
      <c r="H16" s="15">
        <v>46</v>
      </c>
      <c r="I16" s="12"/>
      <c r="J16" s="13">
        <v>44</v>
      </c>
      <c r="K16" s="15">
        <v>90</v>
      </c>
      <c r="L16" s="12"/>
      <c r="M16" s="12"/>
      <c r="N16" s="12"/>
      <c r="O16" s="12" t="s">
        <v>97</v>
      </c>
      <c r="P16" s="13"/>
      <c r="Q16" s="105">
        <f t="shared" si="4"/>
        <v>0</v>
      </c>
      <c r="R16" s="14">
        <f t="shared" si="1"/>
        <v>0</v>
      </c>
      <c r="S16" s="15"/>
      <c r="T16" s="12"/>
      <c r="U16" s="13"/>
      <c r="V16" s="15"/>
      <c r="W16" s="12"/>
      <c r="X16" s="12"/>
      <c r="Y16" s="12"/>
      <c r="Z16" s="12"/>
      <c r="AA16" s="16"/>
    </row>
    <row r="17" spans="1:27" ht="20.25">
      <c r="A17" s="319" t="s">
        <v>31</v>
      </c>
      <c r="B17" s="316" t="s">
        <v>227</v>
      </c>
      <c r="C17" s="133">
        <v>180</v>
      </c>
      <c r="D17" s="148">
        <v>0</v>
      </c>
      <c r="E17" s="145">
        <f t="shared" si="2"/>
        <v>180</v>
      </c>
      <c r="F17" s="16">
        <f t="shared" si="0"/>
        <v>0</v>
      </c>
      <c r="G17" s="95">
        <f t="shared" si="3"/>
        <v>0</v>
      </c>
      <c r="H17" s="15"/>
      <c r="I17" s="12"/>
      <c r="J17" s="13"/>
      <c r="K17" s="15"/>
      <c r="L17" s="12"/>
      <c r="M17" s="12"/>
      <c r="N17" s="12"/>
      <c r="O17" s="12"/>
      <c r="P17" s="13"/>
      <c r="Q17" s="105">
        <f t="shared" si="4"/>
        <v>180</v>
      </c>
      <c r="R17" s="14">
        <f t="shared" si="1"/>
        <v>102</v>
      </c>
      <c r="S17" s="15">
        <v>60</v>
      </c>
      <c r="T17" s="12"/>
      <c r="U17" s="13">
        <v>42</v>
      </c>
      <c r="V17" s="15">
        <v>78</v>
      </c>
      <c r="W17" s="12"/>
      <c r="X17" s="12"/>
      <c r="Y17" s="12"/>
      <c r="Z17" s="12"/>
      <c r="AA17" s="16" t="s">
        <v>58</v>
      </c>
    </row>
    <row r="18" spans="1:27" ht="20.25">
      <c r="A18" s="319" t="s">
        <v>32</v>
      </c>
      <c r="B18" s="316" t="s">
        <v>228</v>
      </c>
      <c r="C18" s="133">
        <v>240</v>
      </c>
      <c r="D18" s="148">
        <v>0</v>
      </c>
      <c r="E18" s="145">
        <f>F18+Q18</f>
        <v>240</v>
      </c>
      <c r="F18" s="16">
        <f>G18+K18+M18</f>
        <v>240</v>
      </c>
      <c r="G18" s="95">
        <f t="shared" si="3"/>
        <v>120</v>
      </c>
      <c r="H18" s="15">
        <v>60</v>
      </c>
      <c r="I18" s="12"/>
      <c r="J18" s="13">
        <v>60</v>
      </c>
      <c r="K18" s="15">
        <v>120</v>
      </c>
      <c r="L18" s="12"/>
      <c r="M18" s="12"/>
      <c r="N18" s="12" t="s">
        <v>229</v>
      </c>
      <c r="O18" s="12" t="s">
        <v>97</v>
      </c>
      <c r="P18" s="13"/>
      <c r="Q18" s="105">
        <f t="shared" si="4"/>
        <v>0</v>
      </c>
      <c r="R18" s="14">
        <f t="shared" si="1"/>
        <v>0</v>
      </c>
      <c r="S18" s="15"/>
      <c r="T18" s="12"/>
      <c r="U18" s="13"/>
      <c r="V18" s="15"/>
      <c r="W18" s="12"/>
      <c r="X18" s="12"/>
      <c r="Y18" s="12"/>
      <c r="Z18" s="12"/>
      <c r="AA18" s="16"/>
    </row>
    <row r="19" spans="1:27" ht="20.25">
      <c r="A19" s="319" t="s">
        <v>33</v>
      </c>
      <c r="B19" s="316" t="s">
        <v>230</v>
      </c>
      <c r="C19" s="133">
        <v>210</v>
      </c>
      <c r="D19" s="148">
        <v>0</v>
      </c>
      <c r="E19" s="145">
        <f t="shared" si="2"/>
        <v>210</v>
      </c>
      <c r="F19" s="16">
        <f t="shared" ref="F19:F25" si="5">G19+K19+N19+M19</f>
        <v>0</v>
      </c>
      <c r="G19" s="95">
        <f t="shared" si="3"/>
        <v>0</v>
      </c>
      <c r="H19" s="15"/>
      <c r="I19" s="12"/>
      <c r="J19" s="13"/>
      <c r="K19" s="15"/>
      <c r="L19" s="12"/>
      <c r="M19" s="12"/>
      <c r="N19" s="12"/>
      <c r="O19" s="12"/>
      <c r="P19" s="13"/>
      <c r="Q19" s="105">
        <f t="shared" si="4"/>
        <v>210</v>
      </c>
      <c r="R19" s="14">
        <f t="shared" si="1"/>
        <v>102</v>
      </c>
      <c r="S19" s="15">
        <v>52</v>
      </c>
      <c r="T19" s="12"/>
      <c r="U19" s="13">
        <v>50</v>
      </c>
      <c r="V19" s="15">
        <v>108</v>
      </c>
      <c r="W19" s="12" t="s">
        <v>115</v>
      </c>
      <c r="X19" s="12"/>
      <c r="Y19" s="12"/>
      <c r="Z19" s="12" t="s">
        <v>97</v>
      </c>
      <c r="AA19" s="16"/>
    </row>
    <row r="20" spans="1:27" ht="20.25">
      <c r="A20" s="319" t="s">
        <v>34</v>
      </c>
      <c r="B20" s="316" t="s">
        <v>231</v>
      </c>
      <c r="C20" s="133">
        <v>150</v>
      </c>
      <c r="D20" s="148">
        <v>0</v>
      </c>
      <c r="E20" s="145">
        <f t="shared" si="2"/>
        <v>150</v>
      </c>
      <c r="F20" s="16">
        <f t="shared" si="5"/>
        <v>0</v>
      </c>
      <c r="G20" s="95">
        <f t="shared" si="3"/>
        <v>0</v>
      </c>
      <c r="H20" s="15"/>
      <c r="I20" s="12"/>
      <c r="J20" s="13"/>
      <c r="K20" s="15"/>
      <c r="L20" s="12"/>
      <c r="M20" s="12"/>
      <c r="N20" s="12"/>
      <c r="O20" s="12"/>
      <c r="P20" s="13"/>
      <c r="Q20" s="105">
        <f t="shared" si="4"/>
        <v>150</v>
      </c>
      <c r="R20" s="14">
        <f t="shared" si="1"/>
        <v>68</v>
      </c>
      <c r="S20" s="15">
        <v>34</v>
      </c>
      <c r="T20" s="12"/>
      <c r="U20" s="13">
        <v>34</v>
      </c>
      <c r="V20" s="15">
        <v>82</v>
      </c>
      <c r="W20" s="12"/>
      <c r="X20" s="12"/>
      <c r="Y20" s="12"/>
      <c r="Z20" s="12" t="s">
        <v>97</v>
      </c>
      <c r="AA20" s="16"/>
    </row>
    <row r="21" spans="1:27" ht="21" thickBot="1">
      <c r="A21" s="320" t="s">
        <v>35</v>
      </c>
      <c r="B21" s="316" t="s">
        <v>232</v>
      </c>
      <c r="C21" s="133">
        <v>210</v>
      </c>
      <c r="D21" s="148">
        <v>0</v>
      </c>
      <c r="E21" s="145">
        <f t="shared" si="2"/>
        <v>210</v>
      </c>
      <c r="F21" s="16">
        <f t="shared" si="5"/>
        <v>0</v>
      </c>
      <c r="G21" s="95">
        <f t="shared" si="3"/>
        <v>0</v>
      </c>
      <c r="H21" s="15"/>
      <c r="I21" s="12"/>
      <c r="J21" s="13"/>
      <c r="K21" s="15"/>
      <c r="L21" s="12"/>
      <c r="M21" s="12"/>
      <c r="N21" s="12"/>
      <c r="O21" s="12"/>
      <c r="P21" s="13"/>
      <c r="Q21" s="105">
        <f t="shared" si="4"/>
        <v>210</v>
      </c>
      <c r="R21" s="14">
        <f t="shared" si="1"/>
        <v>102</v>
      </c>
      <c r="S21" s="15">
        <v>52</v>
      </c>
      <c r="T21" s="12"/>
      <c r="U21" s="13">
        <v>50</v>
      </c>
      <c r="V21" s="179">
        <v>108</v>
      </c>
      <c r="W21" s="109"/>
      <c r="X21" s="109"/>
      <c r="Y21" s="109"/>
      <c r="Z21" s="109" t="s">
        <v>97</v>
      </c>
      <c r="AA21" s="110"/>
    </row>
    <row r="22" spans="1:27" ht="20.25">
      <c r="A22" s="217" t="s">
        <v>36</v>
      </c>
      <c r="B22" s="218" t="s">
        <v>235</v>
      </c>
      <c r="C22" s="258">
        <v>120</v>
      </c>
      <c r="D22" s="259">
        <f t="shared" ref="D22:D25" si="6">E22/30</f>
        <v>4</v>
      </c>
      <c r="E22" s="260">
        <f t="shared" si="2"/>
        <v>120</v>
      </c>
      <c r="F22" s="226">
        <f t="shared" si="5"/>
        <v>120</v>
      </c>
      <c r="G22" s="259">
        <f t="shared" si="3"/>
        <v>60</v>
      </c>
      <c r="H22" s="260">
        <v>30</v>
      </c>
      <c r="I22" s="223"/>
      <c r="J22" s="224">
        <v>30</v>
      </c>
      <c r="K22" s="260">
        <v>60</v>
      </c>
      <c r="L22" s="223"/>
      <c r="M22" s="223"/>
      <c r="N22" s="223"/>
      <c r="O22" s="223"/>
      <c r="P22" s="224" t="s">
        <v>58</v>
      </c>
      <c r="Q22" s="314">
        <f t="shared" si="4"/>
        <v>0</v>
      </c>
      <c r="R22" s="261">
        <f t="shared" si="1"/>
        <v>0</v>
      </c>
      <c r="S22" s="260"/>
      <c r="T22" s="223"/>
      <c r="U22" s="226"/>
      <c r="V22" s="225"/>
      <c r="W22" s="223"/>
      <c r="X22" s="223"/>
      <c r="Y22" s="223"/>
      <c r="Z22" s="223"/>
      <c r="AA22" s="224"/>
    </row>
    <row r="23" spans="1:27" ht="20.25">
      <c r="A23" s="227" t="s">
        <v>37</v>
      </c>
      <c r="B23" s="228" t="s">
        <v>225</v>
      </c>
      <c r="C23" s="265">
        <v>120</v>
      </c>
      <c r="D23" s="266">
        <f t="shared" si="6"/>
        <v>4</v>
      </c>
      <c r="E23" s="267">
        <f t="shared" si="2"/>
        <v>120</v>
      </c>
      <c r="F23" s="237">
        <f>G23+K23+N23+M23</f>
        <v>60</v>
      </c>
      <c r="G23" s="266">
        <f>H23+I23+J23</f>
        <v>30</v>
      </c>
      <c r="H23" s="267"/>
      <c r="I23" s="202"/>
      <c r="J23" s="236">
        <v>30</v>
      </c>
      <c r="K23" s="267">
        <v>30</v>
      </c>
      <c r="L23" s="202"/>
      <c r="M23" s="202"/>
      <c r="N23" s="202"/>
      <c r="O23" s="202"/>
      <c r="P23" s="236" t="s">
        <v>60</v>
      </c>
      <c r="Q23" s="307">
        <f t="shared" si="4"/>
        <v>60</v>
      </c>
      <c r="R23" s="306">
        <f t="shared" si="1"/>
        <v>34</v>
      </c>
      <c r="S23" s="267"/>
      <c r="T23" s="202"/>
      <c r="U23" s="237">
        <v>34</v>
      </c>
      <c r="V23" s="235">
        <v>26</v>
      </c>
      <c r="W23" s="202"/>
      <c r="X23" s="202"/>
      <c r="Y23" s="202"/>
      <c r="Z23" s="202"/>
      <c r="AA23" s="236" t="s">
        <v>60</v>
      </c>
    </row>
    <row r="24" spans="1:27" ht="21" thickBot="1">
      <c r="A24" s="196" t="s">
        <v>38</v>
      </c>
      <c r="B24" s="197" t="s">
        <v>233</v>
      </c>
      <c r="C24" s="287">
        <v>150</v>
      </c>
      <c r="D24" s="288">
        <f t="shared" si="6"/>
        <v>5</v>
      </c>
      <c r="E24" s="289">
        <f t="shared" si="2"/>
        <v>150</v>
      </c>
      <c r="F24" s="234">
        <f t="shared" si="5"/>
        <v>0</v>
      </c>
      <c r="G24" s="288">
        <f t="shared" si="3"/>
        <v>0</v>
      </c>
      <c r="H24" s="289"/>
      <c r="I24" s="233"/>
      <c r="J24" s="212"/>
      <c r="K24" s="289"/>
      <c r="L24" s="233"/>
      <c r="M24" s="233"/>
      <c r="N24" s="233"/>
      <c r="O24" s="233"/>
      <c r="P24" s="212"/>
      <c r="Q24" s="310">
        <f t="shared" si="4"/>
        <v>150</v>
      </c>
      <c r="R24" s="305">
        <f t="shared" si="1"/>
        <v>68</v>
      </c>
      <c r="S24" s="289">
        <v>38</v>
      </c>
      <c r="T24" s="233"/>
      <c r="U24" s="234">
        <v>30</v>
      </c>
      <c r="V24" s="211">
        <v>82</v>
      </c>
      <c r="W24" s="233"/>
      <c r="X24" s="233"/>
      <c r="Y24" s="233"/>
      <c r="Z24" s="233"/>
      <c r="AA24" s="212" t="s">
        <v>58</v>
      </c>
    </row>
    <row r="25" spans="1:27" ht="21" thickBot="1">
      <c r="A25" s="321" t="s">
        <v>39</v>
      </c>
      <c r="B25" s="317" t="s">
        <v>101</v>
      </c>
      <c r="C25" s="271">
        <v>180</v>
      </c>
      <c r="D25" s="272">
        <f t="shared" si="6"/>
        <v>6</v>
      </c>
      <c r="E25" s="296">
        <f t="shared" si="2"/>
        <v>180</v>
      </c>
      <c r="F25" s="297">
        <f t="shared" si="5"/>
        <v>0</v>
      </c>
      <c r="G25" s="298">
        <f t="shared" si="3"/>
        <v>0</v>
      </c>
      <c r="H25" s="276"/>
      <c r="I25" s="277"/>
      <c r="J25" s="274"/>
      <c r="K25" s="273"/>
      <c r="L25" s="277"/>
      <c r="M25" s="277"/>
      <c r="N25" s="277"/>
      <c r="O25" s="277"/>
      <c r="P25" s="274"/>
      <c r="Q25" s="308">
        <f t="shared" si="4"/>
        <v>180</v>
      </c>
      <c r="R25" s="275">
        <f t="shared" si="1"/>
        <v>120</v>
      </c>
      <c r="S25" s="273"/>
      <c r="T25" s="281"/>
      <c r="U25" s="282">
        <f>4*30</f>
        <v>120</v>
      </c>
      <c r="V25" s="309">
        <f>4*15</f>
        <v>60</v>
      </c>
      <c r="W25" s="277"/>
      <c r="X25" s="277"/>
      <c r="Y25" s="277"/>
      <c r="Z25" s="277"/>
      <c r="AA25" s="284" t="s">
        <v>58</v>
      </c>
    </row>
    <row r="26" spans="1:27" ht="21" thickBot="1">
      <c r="A26" s="195"/>
      <c r="B26" s="116" t="s">
        <v>42</v>
      </c>
      <c r="C26" s="117">
        <f t="shared" ref="C26:K26" si="7">SUM(C14:C25)</f>
        <v>1980</v>
      </c>
      <c r="D26" s="117">
        <f t="shared" si="7"/>
        <v>19</v>
      </c>
      <c r="E26" s="117">
        <f t="shared" si="7"/>
        <v>1980</v>
      </c>
      <c r="F26" s="117">
        <f t="shared" si="7"/>
        <v>750</v>
      </c>
      <c r="G26" s="117">
        <f t="shared" si="7"/>
        <v>390</v>
      </c>
      <c r="H26" s="19">
        <f t="shared" si="7"/>
        <v>142</v>
      </c>
      <c r="I26" s="19">
        <f t="shared" si="7"/>
        <v>0</v>
      </c>
      <c r="J26" s="19">
        <f t="shared" si="7"/>
        <v>248</v>
      </c>
      <c r="K26" s="19">
        <f t="shared" si="7"/>
        <v>360</v>
      </c>
      <c r="L26" s="19">
        <v>0</v>
      </c>
      <c r="M26" s="19">
        <f>SUM(M14:M25)</f>
        <v>0</v>
      </c>
      <c r="N26" s="19">
        <v>1</v>
      </c>
      <c r="O26" s="19">
        <v>3</v>
      </c>
      <c r="P26" s="19">
        <v>3</v>
      </c>
      <c r="Q26" s="216">
        <f>SUM(Q14:Q25)</f>
        <v>1230</v>
      </c>
      <c r="R26" s="216">
        <f>SUM(R14:R24)</f>
        <v>510</v>
      </c>
      <c r="S26" s="216">
        <f>SUM(S14:S25)</f>
        <v>236</v>
      </c>
      <c r="T26" s="216">
        <f>SUM(T14:T25)</f>
        <v>0</v>
      </c>
      <c r="U26" s="216">
        <f>SUM(U14:U25)</f>
        <v>394</v>
      </c>
      <c r="V26" s="216">
        <f>SUM(V14:V25)</f>
        <v>600</v>
      </c>
      <c r="W26" s="216">
        <v>1</v>
      </c>
      <c r="X26" s="216">
        <f>SUM(X14:X25)</f>
        <v>0</v>
      </c>
      <c r="Y26" s="216">
        <f>SUM(Y14:Y25)</f>
        <v>0</v>
      </c>
      <c r="Z26" s="216">
        <v>3</v>
      </c>
      <c r="AA26" s="216">
        <v>4</v>
      </c>
    </row>
    <row r="27" spans="1:27" ht="21" thickBot="1">
      <c r="A27" s="592"/>
      <c r="B27" s="24" t="s">
        <v>43</v>
      </c>
      <c r="C27" s="25"/>
      <c r="D27" s="26"/>
      <c r="E27" s="27"/>
      <c r="F27" s="28"/>
      <c r="G27" s="29">
        <f>G26/J10</f>
        <v>26</v>
      </c>
      <c r="H27" s="30"/>
      <c r="I27" s="31"/>
      <c r="J27" s="31"/>
      <c r="K27" s="31"/>
      <c r="L27" s="31"/>
      <c r="M27" s="31"/>
      <c r="N27" s="31"/>
      <c r="O27" s="32"/>
      <c r="P27" s="33"/>
      <c r="Q27" s="28"/>
      <c r="R27" s="34">
        <f>SUM(R14:R24)/U10</f>
        <v>30</v>
      </c>
      <c r="S27" s="35"/>
      <c r="T27" s="25"/>
      <c r="U27" s="25"/>
      <c r="V27" s="25"/>
      <c r="W27" s="25"/>
      <c r="X27" s="25"/>
      <c r="Y27" s="25"/>
      <c r="Z27" s="36"/>
      <c r="AA27" s="90"/>
    </row>
    <row r="28" spans="1:27" ht="21" thickBot="1">
      <c r="A28" s="593"/>
      <c r="B28" s="37" t="s">
        <v>44</v>
      </c>
      <c r="C28" s="27"/>
      <c r="D28" s="38"/>
      <c r="E28" s="27"/>
      <c r="F28" s="39"/>
      <c r="G28" s="40"/>
      <c r="H28" s="41"/>
      <c r="I28" s="27"/>
      <c r="J28" s="27"/>
      <c r="K28" s="27"/>
      <c r="L28" s="27"/>
      <c r="M28" s="27"/>
      <c r="N28" s="42"/>
      <c r="O28" s="23">
        <v>3</v>
      </c>
      <c r="P28" s="43"/>
      <c r="Q28" s="44"/>
      <c r="R28" s="45"/>
      <c r="S28" s="46"/>
      <c r="T28" s="46"/>
      <c r="U28" s="46"/>
      <c r="V28" s="46"/>
      <c r="W28" s="46"/>
      <c r="X28" s="46"/>
      <c r="Y28" s="42"/>
      <c r="Z28" s="23">
        <v>3</v>
      </c>
      <c r="AA28" s="91"/>
    </row>
    <row r="29" spans="1:27" ht="21" thickBot="1">
      <c r="A29" s="593"/>
      <c r="B29" s="37" t="s">
        <v>45</v>
      </c>
      <c r="C29" s="27"/>
      <c r="D29" s="38"/>
      <c r="E29" s="27"/>
      <c r="F29" s="39"/>
      <c r="G29" s="42"/>
      <c r="H29" s="41"/>
      <c r="I29" s="27"/>
      <c r="J29" s="27"/>
      <c r="K29" s="27"/>
      <c r="L29" s="47"/>
      <c r="M29" s="27"/>
      <c r="N29" s="48"/>
      <c r="O29" s="40"/>
      <c r="P29" s="23">
        <v>3</v>
      </c>
      <c r="Q29" s="44"/>
      <c r="R29" s="46"/>
      <c r="S29" s="46"/>
      <c r="T29" s="46"/>
      <c r="U29" s="46"/>
      <c r="V29" s="46"/>
      <c r="W29" s="48"/>
      <c r="X29" s="46"/>
      <c r="Y29" s="46"/>
      <c r="Z29" s="40"/>
      <c r="AA29" s="23">
        <v>5</v>
      </c>
    </row>
    <row r="30" spans="1:27" ht="21" thickBot="1">
      <c r="A30" s="593"/>
      <c r="B30" s="49" t="s">
        <v>46</v>
      </c>
      <c r="C30" s="47"/>
      <c r="D30" s="50"/>
      <c r="E30" s="47"/>
      <c r="F30" s="51"/>
      <c r="G30" s="50"/>
      <c r="H30" s="52"/>
      <c r="I30" s="53"/>
      <c r="J30" s="53"/>
      <c r="K30" s="54"/>
      <c r="L30" s="23">
        <v>0</v>
      </c>
      <c r="M30" s="311"/>
      <c r="N30" s="313">
        <v>1</v>
      </c>
      <c r="O30" s="312"/>
      <c r="P30" s="57"/>
      <c r="Q30" s="58"/>
      <c r="R30" s="48"/>
      <c r="S30" s="48"/>
      <c r="T30" s="48"/>
      <c r="U30" s="48"/>
      <c r="V30" s="59"/>
      <c r="W30" s="23">
        <v>1</v>
      </c>
      <c r="X30" s="51"/>
      <c r="Y30" s="47"/>
      <c r="Z30" s="48"/>
      <c r="AA30" s="92"/>
    </row>
    <row r="31" spans="1:27" ht="21" thickBot="1">
      <c r="A31" s="594"/>
      <c r="B31" s="87" t="s">
        <v>47</v>
      </c>
      <c r="C31" s="60">
        <f>SUM(C27:C30)</f>
        <v>0</v>
      </c>
      <c r="D31" s="60">
        <f t="shared" ref="D31:AA31" si="8">SUM(D27:D30)</f>
        <v>0</v>
      </c>
      <c r="E31" s="60">
        <f t="shared" si="8"/>
        <v>0</v>
      </c>
      <c r="F31" s="61">
        <f t="shared" si="8"/>
        <v>0</v>
      </c>
      <c r="G31" s="136">
        <f>SUM(G27:G30)</f>
        <v>26</v>
      </c>
      <c r="H31" s="22">
        <f t="shared" si="8"/>
        <v>0</v>
      </c>
      <c r="I31" s="20">
        <f t="shared" si="8"/>
        <v>0</v>
      </c>
      <c r="J31" s="20">
        <f t="shared" si="8"/>
        <v>0</v>
      </c>
      <c r="K31" s="21">
        <f t="shared" si="8"/>
        <v>0</v>
      </c>
      <c r="L31" s="23">
        <f t="shared" si="8"/>
        <v>0</v>
      </c>
      <c r="M31" s="22">
        <f t="shared" si="8"/>
        <v>0</v>
      </c>
      <c r="N31" s="20">
        <f t="shared" si="8"/>
        <v>1</v>
      </c>
      <c r="O31" s="20">
        <f>SUM(O27:O30)</f>
        <v>3</v>
      </c>
      <c r="P31" s="20">
        <f t="shared" si="8"/>
        <v>3</v>
      </c>
      <c r="Q31" s="61">
        <f t="shared" si="8"/>
        <v>0</v>
      </c>
      <c r="R31" s="136">
        <f t="shared" si="8"/>
        <v>30</v>
      </c>
      <c r="S31" s="118">
        <f t="shared" si="8"/>
        <v>0</v>
      </c>
      <c r="T31" s="60">
        <f t="shared" si="8"/>
        <v>0</v>
      </c>
      <c r="U31" s="60">
        <f t="shared" si="8"/>
        <v>0</v>
      </c>
      <c r="V31" s="60">
        <f t="shared" si="8"/>
        <v>0</v>
      </c>
      <c r="W31" s="60">
        <f t="shared" si="8"/>
        <v>1</v>
      </c>
      <c r="X31" s="60">
        <f t="shared" si="8"/>
        <v>0</v>
      </c>
      <c r="Y31" s="60">
        <f t="shared" si="8"/>
        <v>0</v>
      </c>
      <c r="Z31" s="60">
        <f t="shared" si="8"/>
        <v>3</v>
      </c>
      <c r="AA31" s="93">
        <f t="shared" si="8"/>
        <v>5</v>
      </c>
    </row>
    <row r="32" spans="1:27" ht="20.25">
      <c r="A32" s="62"/>
      <c r="B32" s="62"/>
      <c r="C32" s="63"/>
      <c r="D32" s="62"/>
      <c r="E32" s="63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</row>
    <row r="33" spans="1:27" ht="20.25">
      <c r="A33" s="62"/>
      <c r="B33" s="62"/>
      <c r="C33" s="63"/>
      <c r="D33" s="62"/>
      <c r="E33" s="63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</row>
    <row r="34" spans="1:27" ht="20.25">
      <c r="A34" s="62"/>
      <c r="B34" s="62"/>
      <c r="C34" s="63"/>
      <c r="D34" s="62"/>
      <c r="E34" s="63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</row>
    <row r="35" spans="1:27" ht="26.25">
      <c r="A35" s="1"/>
      <c r="B35" s="64" t="s">
        <v>85</v>
      </c>
      <c r="C35" s="64"/>
      <c r="D35" s="64"/>
      <c r="E35" s="64"/>
      <c r="F35" s="64"/>
      <c r="G35" s="64"/>
      <c r="H35" s="64"/>
      <c r="I35" s="64"/>
      <c r="J35" s="64"/>
      <c r="K35" s="64" t="s">
        <v>55</v>
      </c>
      <c r="L35" s="64"/>
      <c r="M35" s="64"/>
      <c r="N35" s="64"/>
      <c r="O35" s="64"/>
      <c r="P35" s="64"/>
      <c r="Q35" s="64"/>
      <c r="R35" s="65"/>
      <c r="S35" s="65"/>
      <c r="T35" s="66" t="s">
        <v>90</v>
      </c>
      <c r="U35" s="67"/>
      <c r="V35" s="67"/>
      <c r="W35" s="67" t="s">
        <v>219</v>
      </c>
      <c r="X35" s="67"/>
      <c r="Y35" s="68"/>
      <c r="Z35" s="68"/>
      <c r="AA35" s="68"/>
    </row>
    <row r="36" spans="1:27" ht="26.25">
      <c r="A36" s="69"/>
      <c r="B36" s="595"/>
      <c r="C36" s="595"/>
      <c r="D36" s="595"/>
      <c r="E36" s="595"/>
      <c r="F36" s="595"/>
      <c r="G36" s="595"/>
      <c r="H36" s="595"/>
      <c r="I36" s="595"/>
      <c r="J36" s="595"/>
      <c r="K36" s="69"/>
      <c r="L36" s="69"/>
      <c r="M36" s="69"/>
      <c r="N36" s="69"/>
      <c r="O36" s="69"/>
      <c r="P36" s="69"/>
      <c r="Q36" s="69"/>
      <c r="R36" s="69" t="s">
        <v>48</v>
      </c>
      <c r="S36" s="71"/>
      <c r="T36" s="72" t="s">
        <v>49</v>
      </c>
      <c r="U36" s="73" t="s">
        <v>89</v>
      </c>
      <c r="V36" s="73"/>
      <c r="W36" s="73"/>
      <c r="X36" s="72"/>
      <c r="Y36" s="72"/>
      <c r="Z36" s="74"/>
      <c r="AA36" s="74"/>
    </row>
    <row r="37" spans="1:27" ht="26.25">
      <c r="A37" s="69"/>
      <c r="B37" s="303"/>
      <c r="C37" s="303"/>
      <c r="D37" s="303"/>
      <c r="E37" s="303"/>
      <c r="F37" s="303"/>
      <c r="G37" s="303"/>
      <c r="H37" s="303"/>
      <c r="I37" s="303"/>
      <c r="J37" s="303"/>
      <c r="K37" s="69"/>
      <c r="L37" s="69"/>
      <c r="M37" s="69"/>
      <c r="N37" s="69"/>
      <c r="O37" s="69"/>
      <c r="P37" s="69"/>
      <c r="Q37" s="69"/>
      <c r="R37" s="69"/>
      <c r="S37" s="71"/>
      <c r="T37" s="72"/>
      <c r="U37" s="73"/>
      <c r="V37" s="73"/>
      <c r="W37" s="73"/>
      <c r="X37" s="72"/>
      <c r="Y37" s="72"/>
      <c r="Z37" s="74"/>
      <c r="AA37" s="74"/>
    </row>
    <row r="38" spans="1:27" ht="26.25">
      <c r="A38" s="69"/>
      <c r="B38" s="303"/>
      <c r="C38" s="303"/>
      <c r="D38" s="303"/>
      <c r="E38" s="303"/>
      <c r="F38" s="303"/>
      <c r="G38" s="303"/>
      <c r="H38" s="303"/>
      <c r="I38" s="303"/>
      <c r="J38" s="303"/>
      <c r="K38" s="64"/>
      <c r="L38" s="64"/>
      <c r="M38" s="64"/>
      <c r="N38" s="64"/>
      <c r="O38" s="64"/>
      <c r="P38" s="64"/>
      <c r="Q38" s="64"/>
      <c r="R38" s="64"/>
      <c r="S38" s="64"/>
      <c r="T38" s="66"/>
      <c r="U38" s="66"/>
      <c r="V38" s="66"/>
      <c r="W38" s="66"/>
      <c r="X38" s="75"/>
      <c r="Y38" s="75"/>
      <c r="Z38" s="76"/>
      <c r="AA38" s="76"/>
    </row>
    <row r="39" spans="1:27" ht="26.25">
      <c r="A39" s="69"/>
      <c r="B39" s="303"/>
      <c r="C39" s="303"/>
      <c r="D39" s="303"/>
      <c r="E39" s="303"/>
      <c r="F39" s="303"/>
      <c r="G39" s="303"/>
      <c r="H39" s="303"/>
      <c r="I39" s="303"/>
      <c r="J39" s="303"/>
      <c r="K39" s="64" t="s">
        <v>50</v>
      </c>
      <c r="L39" s="64"/>
      <c r="M39" s="64"/>
      <c r="N39" s="64"/>
      <c r="O39" s="64"/>
      <c r="P39" s="64"/>
      <c r="Q39" s="64"/>
      <c r="R39" s="65"/>
      <c r="S39" s="65"/>
      <c r="T39" s="66"/>
      <c r="U39" s="67"/>
      <c r="V39" s="67"/>
      <c r="W39" s="67" t="s">
        <v>145</v>
      </c>
      <c r="X39" s="67"/>
      <c r="Y39" s="68"/>
      <c r="Z39" s="76"/>
      <c r="AA39" s="76"/>
    </row>
    <row r="40" spans="1:27" ht="26.25">
      <c r="A40" s="69"/>
      <c r="B40" s="303"/>
      <c r="C40" s="303"/>
      <c r="D40" s="303"/>
      <c r="E40" s="303"/>
      <c r="F40" s="303"/>
      <c r="G40" s="303"/>
      <c r="H40" s="303"/>
      <c r="I40" s="303"/>
      <c r="J40" s="303"/>
      <c r="K40" s="69"/>
      <c r="L40" s="69"/>
      <c r="M40" s="69"/>
      <c r="N40" s="69"/>
      <c r="O40" s="69"/>
      <c r="P40" s="69"/>
      <c r="Q40" s="69"/>
      <c r="R40" s="69" t="s">
        <v>48</v>
      </c>
      <c r="S40" s="71"/>
      <c r="T40" s="72" t="s">
        <v>51</v>
      </c>
      <c r="U40" s="73" t="s">
        <v>89</v>
      </c>
      <c r="V40" s="73"/>
      <c r="W40" s="73"/>
      <c r="X40" s="72"/>
      <c r="Y40" s="72"/>
      <c r="Z40" s="76"/>
      <c r="AA40" s="76"/>
    </row>
  </sheetData>
  <mergeCells count="42">
    <mergeCell ref="C6:AA6"/>
    <mergeCell ref="C1:AA1"/>
    <mergeCell ref="C2:AA2"/>
    <mergeCell ref="C3:AA3"/>
    <mergeCell ref="C4:AA4"/>
    <mergeCell ref="C5:AA5"/>
    <mergeCell ref="W7:AA7"/>
    <mergeCell ref="A8:AA8"/>
    <mergeCell ref="A9:AA9"/>
    <mergeCell ref="A10:A13"/>
    <mergeCell ref="B10:B13"/>
    <mergeCell ref="C10:C13"/>
    <mergeCell ref="D10:D13"/>
    <mergeCell ref="E10:E13"/>
    <mergeCell ref="F10:I10"/>
    <mergeCell ref="K10:P10"/>
    <mergeCell ref="Q10:T10"/>
    <mergeCell ref="V10:AA10"/>
    <mergeCell ref="F11:F13"/>
    <mergeCell ref="G11:J11"/>
    <mergeCell ref="K11:K13"/>
    <mergeCell ref="L11:L13"/>
    <mergeCell ref="Q11:Q13"/>
    <mergeCell ref="W11:W13"/>
    <mergeCell ref="P12:P13"/>
    <mergeCell ref="R12:R13"/>
    <mergeCell ref="S12:U12"/>
    <mergeCell ref="R11:U11"/>
    <mergeCell ref="V11:V13"/>
    <mergeCell ref="X11:X13"/>
    <mergeCell ref="Y11:Y13"/>
    <mergeCell ref="Z11:AA11"/>
    <mergeCell ref="Z12:Z13"/>
    <mergeCell ref="AA12:AA13"/>
    <mergeCell ref="A27:A31"/>
    <mergeCell ref="B36:J36"/>
    <mergeCell ref="G12:G13"/>
    <mergeCell ref="H12:J12"/>
    <mergeCell ref="O12:O13"/>
    <mergeCell ref="M11:M13"/>
    <mergeCell ref="N11:N13"/>
    <mergeCell ref="O11:P11"/>
  </mergeCells>
  <printOptions horizontalCentered="1"/>
  <pageMargins left="0.59055118110236227" right="0.39370078740157483" top="0.59055118110236227" bottom="0.39370078740157483" header="0.31496062992125984" footer="0.31496062992125984"/>
  <pageSetup paperSize="9" scale="3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AA46"/>
  <sheetViews>
    <sheetView topLeftCell="A36" zoomScale="55" zoomScaleNormal="55" workbookViewId="0">
      <selection activeCell="P68" sqref="P68"/>
    </sheetView>
  </sheetViews>
  <sheetFormatPr defaultRowHeight="15"/>
  <cols>
    <col min="2" max="2" width="61" customWidth="1"/>
    <col min="7" max="7" width="12" customWidth="1"/>
    <col min="18" max="18" width="11" customWidth="1"/>
    <col min="22" max="22" width="10.42578125" customWidth="1"/>
    <col min="23" max="23" width="9.7109375" customWidth="1"/>
    <col min="25" max="25" width="10.7109375" customWidth="1"/>
    <col min="27" max="27" width="10.7109375" customWidth="1"/>
  </cols>
  <sheetData>
    <row r="1" spans="1:27" ht="26.25">
      <c r="A1" s="1" t="s">
        <v>0</v>
      </c>
      <c r="B1" s="1"/>
      <c r="C1" s="559" t="s">
        <v>1</v>
      </c>
      <c r="D1" s="559"/>
      <c r="E1" s="559"/>
      <c r="F1" s="559"/>
      <c r="G1" s="559"/>
      <c r="H1" s="559"/>
      <c r="I1" s="559"/>
      <c r="J1" s="559"/>
      <c r="K1" s="559"/>
      <c r="L1" s="559"/>
      <c r="M1" s="559"/>
      <c r="N1" s="559"/>
      <c r="O1" s="559"/>
      <c r="P1" s="559"/>
      <c r="Q1" s="559"/>
      <c r="R1" s="559"/>
      <c r="S1" s="559"/>
      <c r="T1" s="559"/>
      <c r="U1" s="559"/>
      <c r="V1" s="559"/>
      <c r="W1" s="559"/>
      <c r="X1" s="559"/>
      <c r="Y1" s="559"/>
      <c r="Z1" s="559"/>
      <c r="AA1" s="559"/>
    </row>
    <row r="2" spans="1:27" ht="26.25">
      <c r="A2" s="1" t="s">
        <v>2</v>
      </c>
      <c r="B2" s="1"/>
      <c r="C2" s="559"/>
      <c r="D2" s="559"/>
      <c r="E2" s="559"/>
      <c r="F2" s="559"/>
      <c r="G2" s="559"/>
      <c r="H2" s="559"/>
      <c r="I2" s="559"/>
      <c r="J2" s="559"/>
      <c r="K2" s="559"/>
      <c r="L2" s="559"/>
      <c r="M2" s="559"/>
      <c r="N2" s="559"/>
      <c r="O2" s="559"/>
      <c r="P2" s="559"/>
      <c r="Q2" s="559"/>
      <c r="R2" s="559"/>
      <c r="S2" s="559"/>
      <c r="T2" s="559"/>
      <c r="U2" s="559"/>
      <c r="V2" s="559"/>
      <c r="W2" s="559"/>
      <c r="X2" s="559"/>
      <c r="Y2" s="559"/>
      <c r="Z2" s="559"/>
      <c r="AA2" s="559"/>
    </row>
    <row r="3" spans="1:27" ht="26.25">
      <c r="A3" s="1"/>
      <c r="B3" s="1"/>
      <c r="C3" s="560" t="s">
        <v>3</v>
      </c>
      <c r="D3" s="560"/>
      <c r="E3" s="560"/>
      <c r="F3" s="560"/>
      <c r="G3" s="560"/>
      <c r="H3" s="560"/>
      <c r="I3" s="560"/>
      <c r="J3" s="560"/>
      <c r="K3" s="560"/>
      <c r="L3" s="560"/>
      <c r="M3" s="560"/>
      <c r="N3" s="560"/>
      <c r="O3" s="560"/>
      <c r="P3" s="560"/>
      <c r="Q3" s="560"/>
      <c r="R3" s="560"/>
      <c r="S3" s="560"/>
      <c r="T3" s="560"/>
      <c r="U3" s="560"/>
      <c r="V3" s="560"/>
      <c r="W3" s="560"/>
      <c r="X3" s="560"/>
      <c r="Y3" s="560"/>
      <c r="Z3" s="560"/>
      <c r="AA3" s="560"/>
    </row>
    <row r="4" spans="1:27" ht="26.25">
      <c r="A4" s="1" t="s">
        <v>4</v>
      </c>
      <c r="B4" s="1"/>
      <c r="C4" s="559" t="s">
        <v>84</v>
      </c>
      <c r="D4" s="559"/>
      <c r="E4" s="559"/>
      <c r="F4" s="559"/>
      <c r="G4" s="559"/>
      <c r="H4" s="559"/>
      <c r="I4" s="559"/>
      <c r="J4" s="559"/>
      <c r="K4" s="559"/>
      <c r="L4" s="559"/>
      <c r="M4" s="559"/>
      <c r="N4" s="559"/>
      <c r="O4" s="559"/>
      <c r="P4" s="559"/>
      <c r="Q4" s="559"/>
      <c r="R4" s="559"/>
      <c r="S4" s="559"/>
      <c r="T4" s="559"/>
      <c r="U4" s="559"/>
      <c r="V4" s="559"/>
      <c r="W4" s="559"/>
      <c r="X4" s="559"/>
      <c r="Y4" s="559"/>
      <c r="Z4" s="559"/>
      <c r="AA4" s="559"/>
    </row>
    <row r="5" spans="1:27" ht="26.25">
      <c r="A5" s="1" t="s">
        <v>5</v>
      </c>
      <c r="B5" s="1"/>
      <c r="C5" s="561" t="s">
        <v>80</v>
      </c>
      <c r="D5" s="561"/>
      <c r="E5" s="561"/>
      <c r="F5" s="561"/>
      <c r="G5" s="561"/>
      <c r="H5" s="561"/>
      <c r="I5" s="561"/>
      <c r="J5" s="561"/>
      <c r="K5" s="561"/>
      <c r="L5" s="561"/>
      <c r="M5" s="561"/>
      <c r="N5" s="561"/>
      <c r="O5" s="561"/>
      <c r="P5" s="561"/>
      <c r="Q5" s="561"/>
      <c r="R5" s="561"/>
      <c r="S5" s="561"/>
      <c r="T5" s="561"/>
      <c r="U5" s="561"/>
      <c r="V5" s="561"/>
      <c r="W5" s="561"/>
      <c r="X5" s="561"/>
      <c r="Y5" s="561"/>
      <c r="Z5" s="561"/>
      <c r="AA5" s="561"/>
    </row>
    <row r="6" spans="1:27" ht="26.25">
      <c r="A6" s="1" t="s">
        <v>83</v>
      </c>
      <c r="B6" s="1"/>
      <c r="C6" s="559" t="s">
        <v>6</v>
      </c>
      <c r="D6" s="559"/>
      <c r="E6" s="559"/>
      <c r="F6" s="559"/>
      <c r="G6" s="559"/>
      <c r="H6" s="559"/>
      <c r="I6" s="559"/>
      <c r="J6" s="559"/>
      <c r="K6" s="559"/>
      <c r="L6" s="559"/>
      <c r="M6" s="559"/>
      <c r="N6" s="559"/>
      <c r="O6" s="559"/>
      <c r="P6" s="559"/>
      <c r="Q6" s="559"/>
      <c r="R6" s="559"/>
      <c r="S6" s="559"/>
      <c r="T6" s="559"/>
      <c r="U6" s="559"/>
      <c r="V6" s="559"/>
      <c r="W6" s="559"/>
      <c r="X6" s="559"/>
      <c r="Y6" s="559"/>
      <c r="Z6" s="559"/>
      <c r="AA6" s="559"/>
    </row>
    <row r="7" spans="1:27" ht="27" thickBo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562"/>
      <c r="X7" s="562"/>
      <c r="Y7" s="562"/>
      <c r="Z7" s="562"/>
      <c r="AA7" s="562"/>
    </row>
    <row r="8" spans="1:27" ht="21" thickBot="1">
      <c r="A8" s="563" t="s">
        <v>81</v>
      </c>
      <c r="B8" s="564"/>
      <c r="C8" s="564"/>
      <c r="D8" s="564"/>
      <c r="E8" s="564"/>
      <c r="F8" s="564"/>
      <c r="G8" s="564"/>
      <c r="H8" s="564"/>
      <c r="I8" s="564"/>
      <c r="J8" s="564"/>
      <c r="K8" s="564"/>
      <c r="L8" s="564"/>
      <c r="M8" s="564"/>
      <c r="N8" s="564"/>
      <c r="O8" s="564"/>
      <c r="P8" s="564"/>
      <c r="Q8" s="564"/>
      <c r="R8" s="564"/>
      <c r="S8" s="564"/>
      <c r="T8" s="564"/>
      <c r="U8" s="564"/>
      <c r="V8" s="564"/>
      <c r="W8" s="564"/>
      <c r="X8" s="564"/>
      <c r="Y8" s="564"/>
      <c r="Z8" s="564"/>
      <c r="AA8" s="565"/>
    </row>
    <row r="9" spans="1:27" ht="21" thickBot="1">
      <c r="A9" s="563" t="s">
        <v>62</v>
      </c>
      <c r="B9" s="564"/>
      <c r="C9" s="564"/>
      <c r="D9" s="564"/>
      <c r="E9" s="564"/>
      <c r="F9" s="564"/>
      <c r="G9" s="564"/>
      <c r="H9" s="564"/>
      <c r="I9" s="564"/>
      <c r="J9" s="564"/>
      <c r="K9" s="564"/>
      <c r="L9" s="564"/>
      <c r="M9" s="564"/>
      <c r="N9" s="564"/>
      <c r="O9" s="564"/>
      <c r="P9" s="564"/>
      <c r="Q9" s="564"/>
      <c r="R9" s="564"/>
      <c r="S9" s="564"/>
      <c r="T9" s="564"/>
      <c r="U9" s="564"/>
      <c r="V9" s="564"/>
      <c r="W9" s="564"/>
      <c r="X9" s="564"/>
      <c r="Y9" s="564"/>
      <c r="Z9" s="564"/>
      <c r="AA9" s="565"/>
    </row>
    <row r="10" spans="1:27" ht="21" customHeight="1" thickBot="1">
      <c r="A10" s="566" t="s">
        <v>7</v>
      </c>
      <c r="B10" s="569" t="s">
        <v>8</v>
      </c>
      <c r="C10" s="566" t="s">
        <v>9</v>
      </c>
      <c r="D10" s="572" t="s">
        <v>10</v>
      </c>
      <c r="E10" s="573" t="s">
        <v>11</v>
      </c>
      <c r="F10" s="574" t="s">
        <v>56</v>
      </c>
      <c r="G10" s="575"/>
      <c r="H10" s="575"/>
      <c r="I10" s="575"/>
      <c r="J10" s="89">
        <v>17</v>
      </c>
      <c r="K10" s="575" t="s">
        <v>12</v>
      </c>
      <c r="L10" s="575"/>
      <c r="M10" s="575"/>
      <c r="N10" s="575"/>
      <c r="O10" s="575"/>
      <c r="P10" s="576"/>
      <c r="Q10" s="574" t="s">
        <v>57</v>
      </c>
      <c r="R10" s="575"/>
      <c r="S10" s="575"/>
      <c r="T10" s="576"/>
      <c r="U10" s="89">
        <v>22</v>
      </c>
      <c r="V10" s="574" t="s">
        <v>12</v>
      </c>
      <c r="W10" s="575"/>
      <c r="X10" s="575"/>
      <c r="Y10" s="575"/>
      <c r="Z10" s="575"/>
      <c r="AA10" s="576"/>
    </row>
    <row r="11" spans="1:27" ht="21" thickBot="1">
      <c r="A11" s="567"/>
      <c r="B11" s="570"/>
      <c r="C11" s="567"/>
      <c r="D11" s="572"/>
      <c r="E11" s="573"/>
      <c r="F11" s="577" t="s">
        <v>13</v>
      </c>
      <c r="G11" s="578" t="s">
        <v>14</v>
      </c>
      <c r="H11" s="579"/>
      <c r="I11" s="579"/>
      <c r="J11" s="579"/>
      <c r="K11" s="580" t="s">
        <v>15</v>
      </c>
      <c r="L11" s="582" t="s">
        <v>16</v>
      </c>
      <c r="M11" s="582" t="s">
        <v>17</v>
      </c>
      <c r="N11" s="582" t="s">
        <v>18</v>
      </c>
      <c r="O11" s="588" t="s">
        <v>19</v>
      </c>
      <c r="P11" s="589"/>
      <c r="Q11" s="568" t="s">
        <v>13</v>
      </c>
      <c r="R11" s="578" t="s">
        <v>14</v>
      </c>
      <c r="S11" s="579"/>
      <c r="T11" s="579"/>
      <c r="U11" s="579"/>
      <c r="V11" s="580" t="s">
        <v>15</v>
      </c>
      <c r="W11" s="582" t="s">
        <v>16</v>
      </c>
      <c r="X11" s="582" t="s">
        <v>17</v>
      </c>
      <c r="Y11" s="582" t="s">
        <v>18</v>
      </c>
      <c r="Z11" s="588" t="s">
        <v>19</v>
      </c>
      <c r="AA11" s="589"/>
    </row>
    <row r="12" spans="1:27" ht="21" thickBot="1">
      <c r="A12" s="567"/>
      <c r="B12" s="570"/>
      <c r="C12" s="567"/>
      <c r="D12" s="572"/>
      <c r="E12" s="573"/>
      <c r="F12" s="577"/>
      <c r="G12" s="586" t="s">
        <v>13</v>
      </c>
      <c r="H12" s="587" t="s">
        <v>20</v>
      </c>
      <c r="I12" s="587"/>
      <c r="J12" s="587"/>
      <c r="K12" s="581"/>
      <c r="L12" s="583"/>
      <c r="M12" s="583"/>
      <c r="N12" s="583"/>
      <c r="O12" s="590" t="s">
        <v>21</v>
      </c>
      <c r="P12" s="584" t="s">
        <v>22</v>
      </c>
      <c r="Q12" s="572"/>
      <c r="R12" s="586" t="s">
        <v>13</v>
      </c>
      <c r="S12" s="587" t="s">
        <v>20</v>
      </c>
      <c r="T12" s="587"/>
      <c r="U12" s="587"/>
      <c r="V12" s="581"/>
      <c r="W12" s="583"/>
      <c r="X12" s="583"/>
      <c r="Y12" s="583"/>
      <c r="Z12" s="590" t="s">
        <v>23</v>
      </c>
      <c r="AA12" s="584" t="s">
        <v>24</v>
      </c>
    </row>
    <row r="13" spans="1:27" ht="213.75" customHeight="1" thickBot="1">
      <c r="A13" s="568"/>
      <c r="B13" s="571"/>
      <c r="C13" s="568"/>
      <c r="D13" s="572"/>
      <c r="E13" s="573"/>
      <c r="F13" s="577"/>
      <c r="G13" s="586"/>
      <c r="H13" s="2" t="s">
        <v>25</v>
      </c>
      <c r="I13" s="3" t="s">
        <v>26</v>
      </c>
      <c r="J13" s="4" t="s">
        <v>27</v>
      </c>
      <c r="K13" s="581"/>
      <c r="L13" s="583"/>
      <c r="M13" s="583"/>
      <c r="N13" s="583"/>
      <c r="O13" s="591"/>
      <c r="P13" s="585"/>
      <c r="Q13" s="572"/>
      <c r="R13" s="586"/>
      <c r="S13" s="2" t="s">
        <v>25</v>
      </c>
      <c r="T13" s="3" t="s">
        <v>26</v>
      </c>
      <c r="U13" s="4" t="s">
        <v>27</v>
      </c>
      <c r="V13" s="581"/>
      <c r="W13" s="583"/>
      <c r="X13" s="583"/>
      <c r="Y13" s="583"/>
      <c r="Z13" s="591"/>
      <c r="AA13" s="585"/>
    </row>
    <row r="14" spans="1:27" ht="20.25">
      <c r="A14" s="82" t="s">
        <v>28</v>
      </c>
      <c r="B14" s="97" t="s">
        <v>63</v>
      </c>
      <c r="C14" s="101">
        <v>164</v>
      </c>
      <c r="D14" s="5">
        <v>0</v>
      </c>
      <c r="E14" s="6">
        <f t="shared" ref="E14:E31" si="0">F14+Q14</f>
        <v>78</v>
      </c>
      <c r="F14" s="10">
        <f t="shared" ref="F14:F31" si="1">G14+K14+N14+M14</f>
        <v>34</v>
      </c>
      <c r="G14" s="94">
        <f>H14+I14+J14</f>
        <v>34</v>
      </c>
      <c r="H14" s="9">
        <v>34</v>
      </c>
      <c r="I14" s="6"/>
      <c r="J14" s="7"/>
      <c r="K14" s="9"/>
      <c r="L14" s="6"/>
      <c r="M14" s="6"/>
      <c r="N14" s="6"/>
      <c r="O14" s="6"/>
      <c r="P14" s="7"/>
      <c r="Q14" s="104">
        <f>V14+X14+Y14+R14</f>
        <v>44</v>
      </c>
      <c r="R14" s="8">
        <f t="shared" ref="R14:R31" si="2">S14+T14+U14</f>
        <v>44</v>
      </c>
      <c r="S14" s="9">
        <v>44</v>
      </c>
      <c r="T14" s="6"/>
      <c r="U14" s="7"/>
      <c r="V14" s="9"/>
      <c r="W14" s="6"/>
      <c r="X14" s="6"/>
      <c r="Y14" s="6"/>
      <c r="Z14" s="6"/>
      <c r="AA14" s="10"/>
    </row>
    <row r="15" spans="1:27" ht="20.25">
      <c r="A15" s="88" t="s">
        <v>29</v>
      </c>
      <c r="B15" s="98" t="s">
        <v>64</v>
      </c>
      <c r="C15" s="102">
        <v>144</v>
      </c>
      <c r="D15" s="11">
        <v>0</v>
      </c>
      <c r="E15" s="12">
        <f t="shared" si="0"/>
        <v>78</v>
      </c>
      <c r="F15" s="16">
        <f t="shared" si="1"/>
        <v>34</v>
      </c>
      <c r="G15" s="95">
        <f t="shared" ref="G15:G31" si="3">H15+I15+J15</f>
        <v>34</v>
      </c>
      <c r="H15" s="15">
        <v>34</v>
      </c>
      <c r="I15" s="12"/>
      <c r="J15" s="13"/>
      <c r="K15" s="15"/>
      <c r="L15" s="12"/>
      <c r="M15" s="12"/>
      <c r="N15" s="12"/>
      <c r="O15" s="12"/>
      <c r="P15" s="13"/>
      <c r="Q15" s="105">
        <f t="shared" ref="Q15:Q31" si="4">V15+X15+Y15+R15</f>
        <v>44</v>
      </c>
      <c r="R15" s="14">
        <f t="shared" si="2"/>
        <v>44</v>
      </c>
      <c r="S15" s="15">
        <v>44</v>
      </c>
      <c r="T15" s="12"/>
      <c r="U15" s="13"/>
      <c r="V15" s="15"/>
      <c r="W15" s="12"/>
      <c r="X15" s="12"/>
      <c r="Y15" s="12"/>
      <c r="Z15" s="12"/>
      <c r="AA15" s="16"/>
    </row>
    <row r="16" spans="1:27" ht="20.25">
      <c r="A16" s="88" t="s">
        <v>30</v>
      </c>
      <c r="B16" s="98" t="s">
        <v>65</v>
      </c>
      <c r="C16" s="102">
        <v>64</v>
      </c>
      <c r="D16" s="11">
        <v>0</v>
      </c>
      <c r="E16" s="12">
        <f t="shared" si="0"/>
        <v>64</v>
      </c>
      <c r="F16" s="16">
        <f t="shared" si="1"/>
        <v>18</v>
      </c>
      <c r="G16" s="95">
        <f t="shared" si="3"/>
        <v>18</v>
      </c>
      <c r="H16" s="15">
        <v>18</v>
      </c>
      <c r="I16" s="12"/>
      <c r="J16" s="13"/>
      <c r="K16" s="15"/>
      <c r="L16" s="12"/>
      <c r="M16" s="12"/>
      <c r="N16" s="12"/>
      <c r="O16" s="12"/>
      <c r="P16" s="13"/>
      <c r="Q16" s="105">
        <f t="shared" si="4"/>
        <v>46</v>
      </c>
      <c r="R16" s="14">
        <f t="shared" si="2"/>
        <v>44</v>
      </c>
      <c r="S16" s="15">
        <v>44</v>
      </c>
      <c r="T16" s="12"/>
      <c r="U16" s="13"/>
      <c r="V16" s="15"/>
      <c r="W16" s="12"/>
      <c r="X16" s="12">
        <v>2</v>
      </c>
      <c r="Y16" s="12"/>
      <c r="Z16" s="12"/>
      <c r="AA16" s="16"/>
    </row>
    <row r="17" spans="1:27" ht="20.25">
      <c r="A17" s="88" t="s">
        <v>31</v>
      </c>
      <c r="B17" s="98" t="s">
        <v>77</v>
      </c>
      <c r="C17" s="102">
        <v>144</v>
      </c>
      <c r="D17" s="11">
        <v>0</v>
      </c>
      <c r="E17" s="12">
        <f t="shared" si="0"/>
        <v>78</v>
      </c>
      <c r="F17" s="16">
        <f t="shared" si="1"/>
        <v>34</v>
      </c>
      <c r="G17" s="95">
        <f t="shared" si="3"/>
        <v>34</v>
      </c>
      <c r="H17" s="15"/>
      <c r="I17" s="12"/>
      <c r="J17" s="13">
        <v>34</v>
      </c>
      <c r="K17" s="15"/>
      <c r="L17" s="12"/>
      <c r="M17" s="12"/>
      <c r="N17" s="12"/>
      <c r="O17" s="12"/>
      <c r="P17" s="13"/>
      <c r="Q17" s="105">
        <f t="shared" si="4"/>
        <v>44</v>
      </c>
      <c r="R17" s="14">
        <f t="shared" si="2"/>
        <v>44</v>
      </c>
      <c r="S17" s="15"/>
      <c r="T17" s="12"/>
      <c r="U17" s="13">
        <v>44</v>
      </c>
      <c r="V17" s="15"/>
      <c r="W17" s="12"/>
      <c r="X17" s="12"/>
      <c r="Y17" s="12"/>
      <c r="Z17" s="12"/>
      <c r="AA17" s="16"/>
    </row>
    <row r="18" spans="1:27" s="114" customFormat="1" ht="20.25">
      <c r="A18" s="112" t="s">
        <v>32</v>
      </c>
      <c r="B18" s="98" t="s">
        <v>66</v>
      </c>
      <c r="C18" s="113">
        <v>130</v>
      </c>
      <c r="D18" s="11">
        <v>0</v>
      </c>
      <c r="E18" s="85">
        <f t="shared" si="0"/>
        <v>44</v>
      </c>
      <c r="F18" s="16">
        <f t="shared" si="1"/>
        <v>0</v>
      </c>
      <c r="G18" s="95">
        <f t="shared" si="3"/>
        <v>0</v>
      </c>
      <c r="H18" s="84"/>
      <c r="I18" s="85"/>
      <c r="J18" s="18"/>
      <c r="K18" s="84"/>
      <c r="L18" s="85"/>
      <c r="M18" s="85"/>
      <c r="N18" s="85"/>
      <c r="O18" s="85"/>
      <c r="P18" s="18"/>
      <c r="Q18" s="105">
        <f t="shared" si="4"/>
        <v>44</v>
      </c>
      <c r="R18" s="14">
        <f t="shared" si="2"/>
        <v>44</v>
      </c>
      <c r="S18" s="84">
        <v>44</v>
      </c>
      <c r="T18" s="85"/>
      <c r="U18" s="18"/>
      <c r="V18" s="84"/>
      <c r="W18" s="85"/>
      <c r="X18" s="85"/>
      <c r="Y18" s="85"/>
      <c r="Z18" s="85"/>
      <c r="AA18" s="86"/>
    </row>
    <row r="19" spans="1:27" s="114" customFormat="1" ht="20.25">
      <c r="A19" s="112" t="s">
        <v>33</v>
      </c>
      <c r="B19" s="98" t="s">
        <v>67</v>
      </c>
      <c r="C19" s="113">
        <v>78</v>
      </c>
      <c r="D19" s="11">
        <v>0</v>
      </c>
      <c r="E19" s="85">
        <f t="shared" si="0"/>
        <v>78</v>
      </c>
      <c r="F19" s="16">
        <f t="shared" si="1"/>
        <v>34</v>
      </c>
      <c r="G19" s="95">
        <f t="shared" si="3"/>
        <v>34</v>
      </c>
      <c r="H19" s="84">
        <v>34</v>
      </c>
      <c r="I19" s="85"/>
      <c r="J19" s="18"/>
      <c r="K19" s="84"/>
      <c r="L19" s="85"/>
      <c r="M19" s="85"/>
      <c r="N19" s="85"/>
      <c r="O19" s="85"/>
      <c r="P19" s="18"/>
      <c r="Q19" s="105">
        <f t="shared" si="4"/>
        <v>44</v>
      </c>
      <c r="R19" s="14">
        <f t="shared" si="2"/>
        <v>44</v>
      </c>
      <c r="S19" s="84">
        <v>44</v>
      </c>
      <c r="T19" s="85"/>
      <c r="U19" s="18"/>
      <c r="V19" s="84"/>
      <c r="W19" s="85"/>
      <c r="X19" s="85"/>
      <c r="Y19" s="85"/>
      <c r="Z19" s="85"/>
      <c r="AA19" s="86"/>
    </row>
    <row r="20" spans="1:27" s="114" customFormat="1" ht="20.25">
      <c r="A20" s="112" t="s">
        <v>34</v>
      </c>
      <c r="B20" s="98" t="s">
        <v>69</v>
      </c>
      <c r="C20" s="113">
        <v>232</v>
      </c>
      <c r="D20" s="11">
        <v>0</v>
      </c>
      <c r="E20" s="85">
        <f t="shared" si="0"/>
        <v>112</v>
      </c>
      <c r="F20" s="16">
        <f t="shared" si="1"/>
        <v>68</v>
      </c>
      <c r="G20" s="95">
        <f t="shared" si="3"/>
        <v>68</v>
      </c>
      <c r="H20" s="84">
        <v>68</v>
      </c>
      <c r="I20" s="85"/>
      <c r="J20" s="18"/>
      <c r="K20" s="84"/>
      <c r="L20" s="85"/>
      <c r="M20" s="85"/>
      <c r="N20" s="85"/>
      <c r="O20" s="85"/>
      <c r="P20" s="18"/>
      <c r="Q20" s="105">
        <f t="shared" si="4"/>
        <v>44</v>
      </c>
      <c r="R20" s="14">
        <f t="shared" si="2"/>
        <v>44</v>
      </c>
      <c r="S20" s="84">
        <v>44</v>
      </c>
      <c r="T20" s="85"/>
      <c r="U20" s="18"/>
      <c r="V20" s="84"/>
      <c r="W20" s="85"/>
      <c r="X20" s="85"/>
      <c r="Y20" s="85"/>
      <c r="Z20" s="85"/>
      <c r="AA20" s="86"/>
    </row>
    <row r="21" spans="1:27" ht="20.25">
      <c r="A21" s="88" t="s">
        <v>35</v>
      </c>
      <c r="B21" s="98" t="s">
        <v>70</v>
      </c>
      <c r="C21" s="102">
        <v>216</v>
      </c>
      <c r="D21" s="11">
        <v>0</v>
      </c>
      <c r="E21" s="12">
        <f t="shared" si="0"/>
        <v>116</v>
      </c>
      <c r="F21" s="16">
        <f t="shared" si="1"/>
        <v>50</v>
      </c>
      <c r="G21" s="95">
        <f t="shared" si="3"/>
        <v>50</v>
      </c>
      <c r="H21" s="15">
        <v>50</v>
      </c>
      <c r="I21" s="12"/>
      <c r="J21" s="13"/>
      <c r="K21" s="15"/>
      <c r="L21" s="12"/>
      <c r="M21" s="12"/>
      <c r="N21" s="12"/>
      <c r="O21" s="12"/>
      <c r="P21" s="13"/>
      <c r="Q21" s="105">
        <f t="shared" si="4"/>
        <v>66</v>
      </c>
      <c r="R21" s="14">
        <f t="shared" si="2"/>
        <v>66</v>
      </c>
      <c r="S21" s="15">
        <v>66</v>
      </c>
      <c r="T21" s="12"/>
      <c r="U21" s="13"/>
      <c r="V21" s="15"/>
      <c r="W21" s="12"/>
      <c r="X21" s="12"/>
      <c r="Y21" s="12"/>
      <c r="Z21" s="12"/>
      <c r="AA21" s="16"/>
    </row>
    <row r="22" spans="1:27" ht="20.25">
      <c r="A22" s="88" t="s">
        <v>36</v>
      </c>
      <c r="B22" s="98" t="s">
        <v>71</v>
      </c>
      <c r="C22" s="102">
        <v>100</v>
      </c>
      <c r="D22" s="11">
        <v>0</v>
      </c>
      <c r="E22" s="12">
        <f t="shared" si="0"/>
        <v>100</v>
      </c>
      <c r="F22" s="16">
        <f t="shared" si="1"/>
        <v>34</v>
      </c>
      <c r="G22" s="95">
        <f t="shared" si="3"/>
        <v>34</v>
      </c>
      <c r="H22" s="15">
        <v>34</v>
      </c>
      <c r="I22" s="12"/>
      <c r="J22" s="13"/>
      <c r="K22" s="15"/>
      <c r="L22" s="12"/>
      <c r="M22" s="12"/>
      <c r="N22" s="12"/>
      <c r="O22" s="12"/>
      <c r="P22" s="13"/>
      <c r="Q22" s="105">
        <f t="shared" si="4"/>
        <v>66</v>
      </c>
      <c r="R22" s="14">
        <f>S22+T22+U22</f>
        <v>66</v>
      </c>
      <c r="S22" s="15">
        <v>66</v>
      </c>
      <c r="T22" s="12"/>
      <c r="U22" s="13"/>
      <c r="V22" s="15"/>
      <c r="W22" s="12"/>
      <c r="X22" s="12"/>
      <c r="Y22" s="12"/>
      <c r="Z22" s="12"/>
      <c r="AA22" s="16"/>
    </row>
    <row r="23" spans="1:27" ht="20.25">
      <c r="A23" s="88" t="s">
        <v>37</v>
      </c>
      <c r="B23" s="98" t="s">
        <v>72</v>
      </c>
      <c r="C23" s="102">
        <v>112</v>
      </c>
      <c r="D23" s="11">
        <v>0</v>
      </c>
      <c r="E23" s="12">
        <f t="shared" si="0"/>
        <v>114</v>
      </c>
      <c r="F23" s="16">
        <f t="shared" si="1"/>
        <v>68</v>
      </c>
      <c r="G23" s="95">
        <f t="shared" si="3"/>
        <v>68</v>
      </c>
      <c r="H23" s="15">
        <v>42</v>
      </c>
      <c r="I23" s="12">
        <v>10</v>
      </c>
      <c r="J23" s="13">
        <v>16</v>
      </c>
      <c r="K23" s="15"/>
      <c r="L23" s="12"/>
      <c r="M23" s="12"/>
      <c r="N23" s="12"/>
      <c r="O23" s="12"/>
      <c r="P23" s="13"/>
      <c r="Q23" s="105">
        <f t="shared" si="4"/>
        <v>46</v>
      </c>
      <c r="R23" s="14">
        <f t="shared" ref="R23" si="5">S23+T23+U23</f>
        <v>44</v>
      </c>
      <c r="S23" s="15">
        <v>24</v>
      </c>
      <c r="T23" s="12">
        <v>10</v>
      </c>
      <c r="U23" s="13">
        <v>10</v>
      </c>
      <c r="V23" s="15"/>
      <c r="W23" s="12"/>
      <c r="X23" s="12">
        <v>2</v>
      </c>
      <c r="Y23" s="12"/>
      <c r="Z23" s="12"/>
      <c r="AA23" s="16"/>
    </row>
    <row r="24" spans="1:27" ht="20.25">
      <c r="A24" s="88" t="s">
        <v>38</v>
      </c>
      <c r="B24" s="98" t="s">
        <v>73</v>
      </c>
      <c r="C24" s="102">
        <v>80</v>
      </c>
      <c r="D24" s="11">
        <v>0</v>
      </c>
      <c r="E24" s="12">
        <f t="shared" si="0"/>
        <v>80</v>
      </c>
      <c r="F24" s="16">
        <f t="shared" si="1"/>
        <v>34</v>
      </c>
      <c r="G24" s="95">
        <f t="shared" si="3"/>
        <v>34</v>
      </c>
      <c r="H24" s="15">
        <v>34</v>
      </c>
      <c r="I24" s="12"/>
      <c r="J24" s="13"/>
      <c r="K24" s="15"/>
      <c r="L24" s="12"/>
      <c r="M24" s="12"/>
      <c r="N24" s="12"/>
      <c r="O24" s="12"/>
      <c r="P24" s="13"/>
      <c r="Q24" s="105">
        <f t="shared" si="4"/>
        <v>46</v>
      </c>
      <c r="R24" s="14">
        <f>S24+T24+U24</f>
        <v>44</v>
      </c>
      <c r="S24" s="15">
        <v>44</v>
      </c>
      <c r="T24" s="12"/>
      <c r="U24" s="13"/>
      <c r="V24" s="15"/>
      <c r="W24" s="12"/>
      <c r="X24" s="12">
        <v>2</v>
      </c>
      <c r="Y24" s="12"/>
      <c r="Z24" s="12"/>
      <c r="AA24" s="16"/>
    </row>
    <row r="25" spans="1:27" ht="20.25">
      <c r="A25" s="88" t="s">
        <v>39</v>
      </c>
      <c r="B25" s="98" t="s">
        <v>74</v>
      </c>
      <c r="C25" s="102">
        <v>222</v>
      </c>
      <c r="D25" s="11">
        <v>0</v>
      </c>
      <c r="E25" s="12">
        <f t="shared" si="0"/>
        <v>124</v>
      </c>
      <c r="F25" s="16">
        <f t="shared" si="1"/>
        <v>34</v>
      </c>
      <c r="G25" s="95">
        <f t="shared" si="3"/>
        <v>34</v>
      </c>
      <c r="H25" s="15">
        <v>34</v>
      </c>
      <c r="I25" s="12"/>
      <c r="J25" s="13"/>
      <c r="K25" s="15"/>
      <c r="L25" s="12"/>
      <c r="M25" s="12"/>
      <c r="N25" s="12"/>
      <c r="O25" s="12"/>
      <c r="P25" s="13"/>
      <c r="Q25" s="105">
        <f t="shared" si="4"/>
        <v>90</v>
      </c>
      <c r="R25" s="14">
        <f>S25+T25+U25</f>
        <v>88</v>
      </c>
      <c r="S25" s="15">
        <v>88</v>
      </c>
      <c r="T25" s="12"/>
      <c r="U25" s="13"/>
      <c r="V25" s="15"/>
      <c r="W25" s="12"/>
      <c r="X25" s="12">
        <v>2</v>
      </c>
      <c r="Y25" s="12"/>
      <c r="Z25" s="12"/>
      <c r="AA25" s="16"/>
    </row>
    <row r="26" spans="1:27" ht="21" thickBot="1">
      <c r="A26" s="121" t="s">
        <v>40</v>
      </c>
      <c r="B26" s="128" t="s">
        <v>75</v>
      </c>
      <c r="C26" s="122">
        <v>112</v>
      </c>
      <c r="D26" s="108">
        <v>0</v>
      </c>
      <c r="E26" s="109">
        <f t="shared" si="0"/>
        <v>112</v>
      </c>
      <c r="F26" s="110">
        <f t="shared" si="1"/>
        <v>68</v>
      </c>
      <c r="G26" s="96">
        <f t="shared" si="3"/>
        <v>68</v>
      </c>
      <c r="H26" s="80">
        <v>68</v>
      </c>
      <c r="I26" s="77"/>
      <c r="J26" s="78"/>
      <c r="K26" s="80"/>
      <c r="L26" s="77"/>
      <c r="M26" s="77"/>
      <c r="N26" s="77"/>
      <c r="O26" s="77"/>
      <c r="P26" s="78"/>
      <c r="Q26" s="106">
        <f t="shared" si="4"/>
        <v>44</v>
      </c>
      <c r="R26" s="79">
        <f>S26+T26+U26</f>
        <v>44</v>
      </c>
      <c r="S26" s="80">
        <v>44</v>
      </c>
      <c r="T26" s="77"/>
      <c r="U26" s="78"/>
      <c r="V26" s="80"/>
      <c r="W26" s="77"/>
      <c r="X26" s="77"/>
      <c r="Y26" s="77"/>
      <c r="Z26" s="77"/>
      <c r="AA26" s="81"/>
    </row>
    <row r="27" spans="1:27" ht="20.25">
      <c r="A27" s="82" t="s">
        <v>41</v>
      </c>
      <c r="B27" s="129" t="s">
        <v>68</v>
      </c>
      <c r="C27" s="132">
        <v>90</v>
      </c>
      <c r="D27" s="134">
        <f>E27/30</f>
        <v>3</v>
      </c>
      <c r="E27" s="6">
        <f t="shared" si="0"/>
        <v>90</v>
      </c>
      <c r="F27" s="10">
        <f t="shared" si="1"/>
        <v>90</v>
      </c>
      <c r="G27" s="120">
        <f t="shared" si="3"/>
        <v>34</v>
      </c>
      <c r="H27" s="9">
        <v>18</v>
      </c>
      <c r="I27" s="6"/>
      <c r="J27" s="7">
        <v>16</v>
      </c>
      <c r="K27" s="9">
        <v>56</v>
      </c>
      <c r="L27" s="6"/>
      <c r="M27" s="6"/>
      <c r="N27" s="6"/>
      <c r="O27" s="6"/>
      <c r="P27" s="7" t="s">
        <v>59</v>
      </c>
      <c r="Q27" s="104">
        <f t="shared" si="4"/>
        <v>0</v>
      </c>
      <c r="R27" s="8">
        <f t="shared" si="2"/>
        <v>0</v>
      </c>
      <c r="S27" s="9"/>
      <c r="T27" s="124"/>
      <c r="U27" s="125"/>
      <c r="V27" s="130"/>
      <c r="W27" s="6"/>
      <c r="X27" s="6"/>
      <c r="Y27" s="6"/>
      <c r="Z27" s="6"/>
      <c r="AA27" s="131"/>
    </row>
    <row r="28" spans="1:27" ht="20.25">
      <c r="A28" s="88" t="s">
        <v>52</v>
      </c>
      <c r="B28" s="123" t="s">
        <v>61</v>
      </c>
      <c r="C28" s="133">
        <v>90</v>
      </c>
      <c r="D28" s="135">
        <f>E28/30</f>
        <v>3</v>
      </c>
      <c r="E28" s="12">
        <f t="shared" si="0"/>
        <v>90</v>
      </c>
      <c r="F28" s="16">
        <f t="shared" si="1"/>
        <v>90</v>
      </c>
      <c r="G28" s="139">
        <f t="shared" si="3"/>
        <v>34</v>
      </c>
      <c r="H28" s="15">
        <v>18</v>
      </c>
      <c r="I28" s="12"/>
      <c r="J28" s="13">
        <v>16</v>
      </c>
      <c r="K28" s="15">
        <v>56</v>
      </c>
      <c r="L28" s="12"/>
      <c r="M28" s="12"/>
      <c r="N28" s="12"/>
      <c r="O28" s="12"/>
      <c r="P28" s="13" t="s">
        <v>60</v>
      </c>
      <c r="Q28" s="105">
        <f t="shared" si="4"/>
        <v>0</v>
      </c>
      <c r="R28" s="14">
        <f t="shared" si="2"/>
        <v>0</v>
      </c>
      <c r="S28" s="15"/>
      <c r="T28" s="107"/>
      <c r="U28" s="126"/>
      <c r="V28" s="17"/>
      <c r="W28" s="12"/>
      <c r="X28" s="12"/>
      <c r="Y28" s="12"/>
      <c r="Z28" s="12"/>
      <c r="AA28" s="86"/>
    </row>
    <row r="29" spans="1:27" ht="20.25">
      <c r="A29" s="88" t="s">
        <v>53</v>
      </c>
      <c r="B29" s="123" t="s">
        <v>82</v>
      </c>
      <c r="C29" s="133">
        <v>90</v>
      </c>
      <c r="D29" s="135">
        <f>E29/30</f>
        <v>3</v>
      </c>
      <c r="E29" s="12">
        <f t="shared" si="0"/>
        <v>90</v>
      </c>
      <c r="F29" s="16">
        <f t="shared" si="1"/>
        <v>0</v>
      </c>
      <c r="G29" s="139">
        <f t="shared" si="3"/>
        <v>0</v>
      </c>
      <c r="H29" s="15"/>
      <c r="I29" s="12"/>
      <c r="J29" s="13"/>
      <c r="K29" s="15"/>
      <c r="L29" s="12"/>
      <c r="M29" s="12"/>
      <c r="N29" s="12"/>
      <c r="O29" s="12"/>
      <c r="P29" s="13"/>
      <c r="Q29" s="105">
        <f t="shared" si="4"/>
        <v>90</v>
      </c>
      <c r="R29" s="14">
        <f t="shared" si="2"/>
        <v>44</v>
      </c>
      <c r="S29" s="15">
        <v>22</v>
      </c>
      <c r="T29" s="107"/>
      <c r="U29" s="126">
        <v>22</v>
      </c>
      <c r="V29" s="17">
        <v>46</v>
      </c>
      <c r="W29" s="12"/>
      <c r="X29" s="12"/>
      <c r="Y29" s="12"/>
      <c r="Z29" s="12"/>
      <c r="AA29" s="86" t="s">
        <v>58</v>
      </c>
    </row>
    <row r="30" spans="1:27" ht="20.25">
      <c r="A30" s="112" t="s">
        <v>54</v>
      </c>
      <c r="B30" s="99" t="s">
        <v>76</v>
      </c>
      <c r="C30" s="133">
        <v>90</v>
      </c>
      <c r="D30" s="135">
        <f>E30/30</f>
        <v>3</v>
      </c>
      <c r="E30" s="12">
        <f t="shared" si="0"/>
        <v>90</v>
      </c>
      <c r="F30" s="16">
        <f t="shared" si="1"/>
        <v>90</v>
      </c>
      <c r="G30" s="139">
        <f t="shared" si="3"/>
        <v>34</v>
      </c>
      <c r="H30" s="15">
        <v>18</v>
      </c>
      <c r="I30" s="12"/>
      <c r="J30" s="13">
        <v>16</v>
      </c>
      <c r="K30" s="15">
        <v>56</v>
      </c>
      <c r="L30" s="12"/>
      <c r="M30" s="12"/>
      <c r="N30" s="12"/>
      <c r="O30" s="12"/>
      <c r="P30" s="13" t="s">
        <v>60</v>
      </c>
      <c r="Q30" s="105">
        <f t="shared" si="4"/>
        <v>0</v>
      </c>
      <c r="R30" s="14">
        <f t="shared" si="2"/>
        <v>0</v>
      </c>
      <c r="S30" s="15"/>
      <c r="T30" s="107"/>
      <c r="U30" s="126"/>
      <c r="V30" s="17"/>
      <c r="W30" s="12"/>
      <c r="X30" s="12"/>
      <c r="Y30" s="12"/>
      <c r="Z30" s="12"/>
      <c r="AA30" s="86"/>
    </row>
    <row r="31" spans="1:27" ht="21" thickBot="1">
      <c r="A31" s="111" t="s">
        <v>78</v>
      </c>
      <c r="B31" s="100" t="s">
        <v>79</v>
      </c>
      <c r="C31" s="138">
        <v>105</v>
      </c>
      <c r="D31" s="137">
        <f>E31/30</f>
        <v>3.5</v>
      </c>
      <c r="E31" s="77">
        <f t="shared" si="0"/>
        <v>105</v>
      </c>
      <c r="F31" s="81">
        <f t="shared" si="1"/>
        <v>0</v>
      </c>
      <c r="G31" s="140">
        <f t="shared" si="3"/>
        <v>0</v>
      </c>
      <c r="H31" s="80"/>
      <c r="I31" s="77"/>
      <c r="J31" s="78"/>
      <c r="K31" s="80"/>
      <c r="L31" s="77"/>
      <c r="M31" s="77"/>
      <c r="N31" s="77"/>
      <c r="O31" s="77"/>
      <c r="P31" s="78"/>
      <c r="Q31" s="106">
        <f t="shared" si="4"/>
        <v>105</v>
      </c>
      <c r="R31" s="79">
        <f t="shared" si="2"/>
        <v>44</v>
      </c>
      <c r="S31" s="80">
        <v>22</v>
      </c>
      <c r="T31" s="119"/>
      <c r="U31" s="127">
        <v>22</v>
      </c>
      <c r="V31" s="103">
        <v>61</v>
      </c>
      <c r="W31" s="77"/>
      <c r="X31" s="77"/>
      <c r="Y31" s="77"/>
      <c r="Z31" s="77"/>
      <c r="AA31" s="83" t="s">
        <v>58</v>
      </c>
    </row>
    <row r="32" spans="1:27" ht="21" thickBot="1">
      <c r="A32" s="115"/>
      <c r="B32" s="116" t="s">
        <v>42</v>
      </c>
      <c r="C32" s="117">
        <f t="shared" ref="C32:N32" si="6">SUM(C14:C31)</f>
        <v>2263</v>
      </c>
      <c r="D32" s="19">
        <f t="shared" si="6"/>
        <v>15.5</v>
      </c>
      <c r="E32" s="19">
        <f t="shared" si="6"/>
        <v>1643</v>
      </c>
      <c r="F32" s="19">
        <f t="shared" si="6"/>
        <v>780</v>
      </c>
      <c r="G32" s="117">
        <f t="shared" si="6"/>
        <v>612</v>
      </c>
      <c r="H32" s="117">
        <f t="shared" si="6"/>
        <v>504</v>
      </c>
      <c r="I32" s="117">
        <f t="shared" si="6"/>
        <v>10</v>
      </c>
      <c r="J32" s="117">
        <f t="shared" si="6"/>
        <v>98</v>
      </c>
      <c r="K32" s="117">
        <f t="shared" si="6"/>
        <v>168</v>
      </c>
      <c r="L32" s="117">
        <f t="shared" si="6"/>
        <v>0</v>
      </c>
      <c r="M32" s="117">
        <f t="shared" si="6"/>
        <v>0</v>
      </c>
      <c r="N32" s="117">
        <f t="shared" si="6"/>
        <v>0</v>
      </c>
      <c r="O32" s="117">
        <v>0</v>
      </c>
      <c r="P32" s="117">
        <v>3</v>
      </c>
      <c r="Q32" s="23">
        <f t="shared" ref="Q32:Y32" si="7">SUM(Q14:Q31)</f>
        <v>863</v>
      </c>
      <c r="R32" s="23">
        <f t="shared" si="7"/>
        <v>748</v>
      </c>
      <c r="S32" s="23">
        <f t="shared" si="7"/>
        <v>640</v>
      </c>
      <c r="T32" s="23">
        <f t="shared" si="7"/>
        <v>10</v>
      </c>
      <c r="U32" s="23">
        <f t="shared" si="7"/>
        <v>98</v>
      </c>
      <c r="V32" s="23">
        <f t="shared" si="7"/>
        <v>107</v>
      </c>
      <c r="W32" s="23">
        <f t="shared" si="7"/>
        <v>0</v>
      </c>
      <c r="X32" s="23">
        <f t="shared" si="7"/>
        <v>8</v>
      </c>
      <c r="Y32" s="23">
        <f t="shared" si="7"/>
        <v>0</v>
      </c>
      <c r="Z32" s="23">
        <v>0</v>
      </c>
      <c r="AA32" s="23">
        <v>2</v>
      </c>
    </row>
    <row r="33" spans="1:27" ht="21" thickBot="1">
      <c r="A33" s="592"/>
      <c r="B33" s="24" t="s">
        <v>43</v>
      </c>
      <c r="C33" s="25"/>
      <c r="D33" s="26"/>
      <c r="E33" s="27"/>
      <c r="F33" s="28"/>
      <c r="G33" s="29">
        <f>G32/J10</f>
        <v>36</v>
      </c>
      <c r="H33" s="30"/>
      <c r="I33" s="31"/>
      <c r="J33" s="31"/>
      <c r="K33" s="31"/>
      <c r="L33" s="31"/>
      <c r="M33" s="31"/>
      <c r="N33" s="31"/>
      <c r="O33" s="32"/>
      <c r="P33" s="33"/>
      <c r="Q33" s="28"/>
      <c r="R33" s="34">
        <f>SUM(R14:R31)/U10</f>
        <v>34</v>
      </c>
      <c r="S33" s="35"/>
      <c r="T33" s="25"/>
      <c r="U33" s="25"/>
      <c r="V33" s="25"/>
      <c r="W33" s="25"/>
      <c r="X33" s="25"/>
      <c r="Y33" s="25"/>
      <c r="Z33" s="36"/>
      <c r="AA33" s="90"/>
    </row>
    <row r="34" spans="1:27" ht="21" thickBot="1">
      <c r="A34" s="593"/>
      <c r="B34" s="37" t="s">
        <v>44</v>
      </c>
      <c r="C34" s="27"/>
      <c r="D34" s="38"/>
      <c r="E34" s="27"/>
      <c r="F34" s="39"/>
      <c r="G34" s="40"/>
      <c r="H34" s="41"/>
      <c r="I34" s="27"/>
      <c r="J34" s="27"/>
      <c r="K34" s="27"/>
      <c r="L34" s="27"/>
      <c r="M34" s="27"/>
      <c r="N34" s="42"/>
      <c r="O34" s="23">
        <v>0</v>
      </c>
      <c r="P34" s="43"/>
      <c r="Q34" s="44"/>
      <c r="R34" s="45"/>
      <c r="S34" s="46"/>
      <c r="T34" s="46"/>
      <c r="U34" s="46"/>
      <c r="V34" s="46"/>
      <c r="W34" s="46"/>
      <c r="X34" s="46"/>
      <c r="Y34" s="42"/>
      <c r="Z34" s="23">
        <v>0</v>
      </c>
      <c r="AA34" s="91"/>
    </row>
    <row r="35" spans="1:27" ht="21" thickBot="1">
      <c r="A35" s="593"/>
      <c r="B35" s="37" t="s">
        <v>45</v>
      </c>
      <c r="C35" s="27"/>
      <c r="D35" s="38"/>
      <c r="E35" s="27"/>
      <c r="F35" s="39"/>
      <c r="G35" s="42"/>
      <c r="H35" s="41"/>
      <c r="I35" s="27"/>
      <c r="J35" s="27"/>
      <c r="K35" s="27"/>
      <c r="L35" s="47"/>
      <c r="M35" s="27"/>
      <c r="N35" s="46"/>
      <c r="O35" s="40"/>
      <c r="P35" s="23">
        <v>3</v>
      </c>
      <c r="Q35" s="44"/>
      <c r="R35" s="46"/>
      <c r="S35" s="46"/>
      <c r="T35" s="46"/>
      <c r="U35" s="46"/>
      <c r="V35" s="46"/>
      <c r="W35" s="48"/>
      <c r="X35" s="46"/>
      <c r="Y35" s="46"/>
      <c r="Z35" s="40"/>
      <c r="AA35" s="23">
        <v>2</v>
      </c>
    </row>
    <row r="36" spans="1:27" ht="21" thickBot="1">
      <c r="A36" s="593"/>
      <c r="B36" s="49" t="s">
        <v>46</v>
      </c>
      <c r="C36" s="47"/>
      <c r="D36" s="50"/>
      <c r="E36" s="47"/>
      <c r="F36" s="51"/>
      <c r="G36" s="50"/>
      <c r="H36" s="52"/>
      <c r="I36" s="53"/>
      <c r="J36" s="53"/>
      <c r="K36" s="54"/>
      <c r="L36" s="23">
        <f>COUNT(L14:L31)</f>
        <v>0</v>
      </c>
      <c r="M36" s="55"/>
      <c r="N36" s="56"/>
      <c r="O36" s="56"/>
      <c r="P36" s="57"/>
      <c r="Q36" s="58"/>
      <c r="R36" s="48"/>
      <c r="S36" s="48"/>
      <c r="T36" s="48"/>
      <c r="U36" s="48"/>
      <c r="V36" s="59"/>
      <c r="W36" s="23">
        <v>0</v>
      </c>
      <c r="X36" s="51"/>
      <c r="Y36" s="47"/>
      <c r="Z36" s="48"/>
      <c r="AA36" s="92"/>
    </row>
    <row r="37" spans="1:27" ht="21" thickBot="1">
      <c r="A37" s="594"/>
      <c r="B37" s="87" t="s">
        <v>47</v>
      </c>
      <c r="C37" s="60">
        <f>SUM(C33:C36)</f>
        <v>0</v>
      </c>
      <c r="D37" s="60">
        <f t="shared" ref="D37:AA37" si="8">SUM(D33:D36)</f>
        <v>0</v>
      </c>
      <c r="E37" s="60">
        <f t="shared" si="8"/>
        <v>0</v>
      </c>
      <c r="F37" s="61">
        <f t="shared" si="8"/>
        <v>0</v>
      </c>
      <c r="G37" s="136">
        <f>SUM(G33:G36)</f>
        <v>36</v>
      </c>
      <c r="H37" s="22">
        <f t="shared" si="8"/>
        <v>0</v>
      </c>
      <c r="I37" s="20">
        <f t="shared" si="8"/>
        <v>0</v>
      </c>
      <c r="J37" s="20">
        <f t="shared" si="8"/>
        <v>0</v>
      </c>
      <c r="K37" s="21">
        <f t="shared" si="8"/>
        <v>0</v>
      </c>
      <c r="L37" s="23">
        <f t="shared" si="8"/>
        <v>0</v>
      </c>
      <c r="M37" s="22">
        <f t="shared" si="8"/>
        <v>0</v>
      </c>
      <c r="N37" s="20">
        <f t="shared" si="8"/>
        <v>0</v>
      </c>
      <c r="O37" s="20">
        <f t="shared" si="8"/>
        <v>0</v>
      </c>
      <c r="P37" s="20">
        <f t="shared" si="8"/>
        <v>3</v>
      </c>
      <c r="Q37" s="61">
        <f t="shared" si="8"/>
        <v>0</v>
      </c>
      <c r="R37" s="136">
        <f t="shared" si="8"/>
        <v>34</v>
      </c>
      <c r="S37" s="118">
        <f t="shared" si="8"/>
        <v>0</v>
      </c>
      <c r="T37" s="60">
        <f t="shared" si="8"/>
        <v>0</v>
      </c>
      <c r="U37" s="60">
        <f t="shared" si="8"/>
        <v>0</v>
      </c>
      <c r="V37" s="60">
        <f t="shared" si="8"/>
        <v>0</v>
      </c>
      <c r="W37" s="60">
        <f t="shared" si="8"/>
        <v>0</v>
      </c>
      <c r="X37" s="60">
        <f t="shared" si="8"/>
        <v>0</v>
      </c>
      <c r="Y37" s="60">
        <f t="shared" si="8"/>
        <v>0</v>
      </c>
      <c r="Z37" s="60">
        <f t="shared" si="8"/>
        <v>0</v>
      </c>
      <c r="AA37" s="93">
        <f t="shared" si="8"/>
        <v>2</v>
      </c>
    </row>
    <row r="38" spans="1:27" ht="20.25">
      <c r="A38" s="62"/>
      <c r="B38" s="62"/>
      <c r="C38" s="63"/>
      <c r="D38" s="62"/>
      <c r="E38" s="63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</row>
    <row r="39" spans="1:27" ht="20.25">
      <c r="A39" s="62"/>
      <c r="B39" s="62"/>
      <c r="C39" s="63"/>
      <c r="D39" s="62"/>
      <c r="E39" s="63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</row>
    <row r="40" spans="1:27" ht="20.25">
      <c r="A40" s="62"/>
      <c r="B40" s="62"/>
      <c r="C40" s="63"/>
      <c r="D40" s="62"/>
      <c r="E40" s="63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</row>
    <row r="41" spans="1:27" ht="26.25">
      <c r="A41" s="1"/>
      <c r="B41" s="64" t="s">
        <v>85</v>
      </c>
      <c r="C41" s="64"/>
      <c r="D41" s="64"/>
      <c r="E41" s="64"/>
      <c r="F41" s="64"/>
      <c r="G41" s="64"/>
      <c r="H41" s="64"/>
      <c r="I41" s="64"/>
      <c r="J41" s="64"/>
      <c r="K41" s="64" t="s">
        <v>55</v>
      </c>
      <c r="L41" s="64"/>
      <c r="M41" s="64"/>
      <c r="N41" s="64"/>
      <c r="O41" s="64"/>
      <c r="P41" s="64"/>
      <c r="Q41" s="64"/>
      <c r="R41" s="65"/>
      <c r="S41" s="65"/>
      <c r="T41" s="66" t="s">
        <v>90</v>
      </c>
      <c r="U41" s="67"/>
      <c r="V41" s="67"/>
      <c r="W41" s="67" t="s">
        <v>326</v>
      </c>
      <c r="X41" s="67"/>
      <c r="Y41" s="68"/>
      <c r="Z41" s="68"/>
      <c r="AA41" s="68"/>
    </row>
    <row r="42" spans="1:27" ht="26.25">
      <c r="A42" s="69"/>
      <c r="B42" s="595"/>
      <c r="C42" s="595"/>
      <c r="D42" s="595"/>
      <c r="E42" s="595"/>
      <c r="F42" s="595"/>
      <c r="G42" s="595"/>
      <c r="H42" s="595"/>
      <c r="I42" s="595"/>
      <c r="J42" s="595"/>
      <c r="K42" s="69"/>
      <c r="L42" s="69"/>
      <c r="M42" s="69"/>
      <c r="N42" s="69"/>
      <c r="O42" s="69"/>
      <c r="P42" s="69"/>
      <c r="Q42" s="69"/>
      <c r="R42" s="69" t="s">
        <v>48</v>
      </c>
      <c r="S42" s="71"/>
      <c r="T42" s="72" t="s">
        <v>49</v>
      </c>
      <c r="U42" s="73" t="s">
        <v>89</v>
      </c>
      <c r="V42" s="73"/>
      <c r="W42" s="73"/>
      <c r="X42" s="72"/>
      <c r="Y42" s="72"/>
      <c r="Z42" s="74"/>
      <c r="AA42" s="74"/>
    </row>
    <row r="43" spans="1:27" ht="26.25">
      <c r="A43" s="69"/>
      <c r="B43" s="332"/>
      <c r="C43" s="332"/>
      <c r="D43" s="332"/>
      <c r="E43" s="332"/>
      <c r="F43" s="332"/>
      <c r="G43" s="332"/>
      <c r="H43" s="332"/>
      <c r="I43" s="332"/>
      <c r="J43" s="332"/>
      <c r="K43" s="69"/>
      <c r="L43" s="69"/>
      <c r="M43" s="69"/>
      <c r="N43" s="69"/>
      <c r="O43" s="69"/>
      <c r="P43" s="69"/>
      <c r="Q43" s="69"/>
      <c r="R43" s="69"/>
      <c r="S43" s="71"/>
      <c r="T43" s="72"/>
      <c r="U43" s="73"/>
      <c r="V43" s="73"/>
      <c r="W43" s="73"/>
      <c r="X43" s="72"/>
      <c r="Y43" s="72"/>
      <c r="Z43" s="74"/>
      <c r="AA43" s="74"/>
    </row>
    <row r="44" spans="1:27" ht="26.25">
      <c r="A44" s="69"/>
      <c r="B44" s="332"/>
      <c r="C44" s="332"/>
      <c r="D44" s="332"/>
      <c r="E44" s="332"/>
      <c r="F44" s="332"/>
      <c r="G44" s="332"/>
      <c r="H44" s="332"/>
      <c r="I44" s="332"/>
      <c r="J44" s="332"/>
      <c r="K44" s="64"/>
      <c r="L44" s="64"/>
      <c r="M44" s="64"/>
      <c r="N44" s="64"/>
      <c r="O44" s="64"/>
      <c r="P44" s="64"/>
      <c r="Q44" s="64"/>
      <c r="R44" s="64"/>
      <c r="S44" s="64"/>
      <c r="T44" s="66"/>
      <c r="U44" s="66"/>
      <c r="V44" s="66"/>
      <c r="W44" s="66"/>
      <c r="X44" s="75"/>
      <c r="Y44" s="75"/>
      <c r="Z44" s="76"/>
      <c r="AA44" s="76"/>
    </row>
    <row r="45" spans="1:27" ht="26.25">
      <c r="A45" s="69"/>
      <c r="B45" s="332"/>
      <c r="C45" s="332"/>
      <c r="D45" s="332"/>
      <c r="E45" s="332"/>
      <c r="F45" s="332"/>
      <c r="G45" s="332"/>
      <c r="H45" s="332"/>
      <c r="I45" s="332"/>
      <c r="J45" s="332"/>
      <c r="K45" s="64" t="s">
        <v>50</v>
      </c>
      <c r="L45" s="64"/>
      <c r="M45" s="64"/>
      <c r="N45" s="64"/>
      <c r="O45" s="64"/>
      <c r="P45" s="64"/>
      <c r="Q45" s="64"/>
      <c r="R45" s="65"/>
      <c r="S45" s="65"/>
      <c r="T45" s="66"/>
      <c r="U45" s="67"/>
      <c r="V45" s="67" t="s">
        <v>91</v>
      </c>
      <c r="W45" s="67"/>
      <c r="X45" s="67"/>
      <c r="Y45" s="68"/>
      <c r="Z45" s="76"/>
      <c r="AA45" s="76"/>
    </row>
    <row r="46" spans="1:27" ht="26.25">
      <c r="A46" s="69"/>
      <c r="B46" s="332"/>
      <c r="C46" s="332"/>
      <c r="D46" s="332"/>
      <c r="E46" s="332"/>
      <c r="F46" s="332"/>
      <c r="G46" s="332"/>
      <c r="H46" s="332"/>
      <c r="I46" s="332"/>
      <c r="J46" s="332"/>
      <c r="K46" s="69"/>
      <c r="L46" s="69"/>
      <c r="M46" s="69"/>
      <c r="N46" s="69"/>
      <c r="O46" s="69"/>
      <c r="P46" s="69"/>
      <c r="Q46" s="69"/>
      <c r="R46" s="69" t="s">
        <v>48</v>
      </c>
      <c r="S46" s="71"/>
      <c r="T46" s="72" t="s">
        <v>51</v>
      </c>
      <c r="U46" s="73" t="s">
        <v>89</v>
      </c>
      <c r="V46" s="73"/>
      <c r="W46" s="73"/>
      <c r="X46" s="72"/>
      <c r="Y46" s="72"/>
      <c r="Z46" s="76"/>
      <c r="AA46" s="76"/>
    </row>
  </sheetData>
  <mergeCells count="42">
    <mergeCell ref="C1:AA1"/>
    <mergeCell ref="C2:AA2"/>
    <mergeCell ref="C3:AA3"/>
    <mergeCell ref="C4:AA4"/>
    <mergeCell ref="C5:AA5"/>
    <mergeCell ref="C6:AA6"/>
    <mergeCell ref="W7:AA7"/>
    <mergeCell ref="A8:AA8"/>
    <mergeCell ref="A9:AA9"/>
    <mergeCell ref="A10:A13"/>
    <mergeCell ref="B10:B13"/>
    <mergeCell ref="C10:C13"/>
    <mergeCell ref="D10:D13"/>
    <mergeCell ref="E10:E13"/>
    <mergeCell ref="F10:I10"/>
    <mergeCell ref="K10:P10"/>
    <mergeCell ref="Q10:T10"/>
    <mergeCell ref="V10:AA10"/>
    <mergeCell ref="R12:R13"/>
    <mergeCell ref="S12:U12"/>
    <mergeCell ref="R11:U11"/>
    <mergeCell ref="Z11:AA11"/>
    <mergeCell ref="Z12:Z13"/>
    <mergeCell ref="AA12:AA13"/>
    <mergeCell ref="M11:M13"/>
    <mergeCell ref="N11:N13"/>
    <mergeCell ref="O11:P11"/>
    <mergeCell ref="P12:P13"/>
    <mergeCell ref="V11:V13"/>
    <mergeCell ref="Q11:Q13"/>
    <mergeCell ref="W11:W13"/>
    <mergeCell ref="X11:X13"/>
    <mergeCell ref="Y11:Y13"/>
    <mergeCell ref="A33:A37"/>
    <mergeCell ref="B42:J42"/>
    <mergeCell ref="G12:G13"/>
    <mergeCell ref="H12:J12"/>
    <mergeCell ref="O12:O13"/>
    <mergeCell ref="F11:F13"/>
    <mergeCell ref="G11:J11"/>
    <mergeCell ref="K11:K13"/>
    <mergeCell ref="L11:L13"/>
  </mergeCells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46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AA46"/>
  <sheetViews>
    <sheetView zoomScale="55" zoomScaleNormal="55" workbookViewId="0">
      <selection activeCell="A39" sqref="A39:XFD46"/>
    </sheetView>
  </sheetViews>
  <sheetFormatPr defaultRowHeight="15"/>
  <cols>
    <col min="2" max="2" width="71" customWidth="1"/>
  </cols>
  <sheetData>
    <row r="1" spans="1:27" ht="26.25">
      <c r="A1" s="1" t="s">
        <v>0</v>
      </c>
      <c r="B1" s="1"/>
      <c r="C1" s="559" t="s">
        <v>1</v>
      </c>
      <c r="D1" s="559"/>
      <c r="E1" s="559"/>
      <c r="F1" s="559"/>
      <c r="G1" s="559"/>
      <c r="H1" s="559"/>
      <c r="I1" s="559"/>
      <c r="J1" s="559"/>
      <c r="K1" s="559"/>
      <c r="L1" s="559"/>
      <c r="M1" s="559"/>
      <c r="N1" s="559"/>
      <c r="O1" s="559"/>
      <c r="P1" s="559"/>
      <c r="Q1" s="559"/>
      <c r="R1" s="559"/>
      <c r="S1" s="559"/>
      <c r="T1" s="559"/>
      <c r="U1" s="559"/>
      <c r="V1" s="559"/>
      <c r="W1" s="559"/>
      <c r="X1" s="559"/>
      <c r="Y1" s="559"/>
      <c r="Z1" s="559"/>
      <c r="AA1" s="559"/>
    </row>
    <row r="2" spans="1:27" ht="26.25">
      <c r="A2" s="1" t="s">
        <v>2</v>
      </c>
      <c r="B2" s="1"/>
      <c r="C2" s="559"/>
      <c r="D2" s="559"/>
      <c r="E2" s="559"/>
      <c r="F2" s="559"/>
      <c r="G2" s="559"/>
      <c r="H2" s="559"/>
      <c r="I2" s="559"/>
      <c r="J2" s="559"/>
      <c r="K2" s="559"/>
      <c r="L2" s="559"/>
      <c r="M2" s="559"/>
      <c r="N2" s="559"/>
      <c r="O2" s="559"/>
      <c r="P2" s="559"/>
      <c r="Q2" s="559"/>
      <c r="R2" s="559"/>
      <c r="S2" s="559"/>
      <c r="T2" s="559"/>
      <c r="U2" s="559"/>
      <c r="V2" s="559"/>
      <c r="W2" s="559"/>
      <c r="X2" s="559"/>
      <c r="Y2" s="559"/>
      <c r="Z2" s="559"/>
      <c r="AA2" s="559"/>
    </row>
    <row r="3" spans="1:27" ht="26.25">
      <c r="A3" s="1"/>
      <c r="B3" s="1"/>
      <c r="C3" s="560" t="s">
        <v>3</v>
      </c>
      <c r="D3" s="560"/>
      <c r="E3" s="560"/>
      <c r="F3" s="560"/>
      <c r="G3" s="560"/>
      <c r="H3" s="560"/>
      <c r="I3" s="560"/>
      <c r="J3" s="560"/>
      <c r="K3" s="560"/>
      <c r="L3" s="560"/>
      <c r="M3" s="560"/>
      <c r="N3" s="560"/>
      <c r="O3" s="560"/>
      <c r="P3" s="560"/>
      <c r="Q3" s="560"/>
      <c r="R3" s="560"/>
      <c r="S3" s="560"/>
      <c r="T3" s="560"/>
      <c r="U3" s="560"/>
      <c r="V3" s="560"/>
      <c r="W3" s="560"/>
      <c r="X3" s="560"/>
      <c r="Y3" s="560"/>
      <c r="Z3" s="560"/>
      <c r="AA3" s="560"/>
    </row>
    <row r="4" spans="1:27" ht="26.25">
      <c r="A4" s="1" t="s">
        <v>4</v>
      </c>
      <c r="B4" s="1"/>
      <c r="C4" s="559" t="s">
        <v>84</v>
      </c>
      <c r="D4" s="559"/>
      <c r="E4" s="559"/>
      <c r="F4" s="559"/>
      <c r="G4" s="559"/>
      <c r="H4" s="559"/>
      <c r="I4" s="559"/>
      <c r="J4" s="559"/>
      <c r="K4" s="559"/>
      <c r="L4" s="559"/>
      <c r="M4" s="559"/>
      <c r="N4" s="559"/>
      <c r="O4" s="559"/>
      <c r="P4" s="559"/>
      <c r="Q4" s="559"/>
      <c r="R4" s="559"/>
      <c r="S4" s="559"/>
      <c r="T4" s="559"/>
      <c r="U4" s="559"/>
      <c r="V4" s="559"/>
      <c r="W4" s="559"/>
      <c r="X4" s="559"/>
      <c r="Y4" s="559"/>
      <c r="Z4" s="559"/>
      <c r="AA4" s="559"/>
    </row>
    <row r="5" spans="1:27" ht="26.25">
      <c r="A5" s="1" t="s">
        <v>5</v>
      </c>
      <c r="B5" s="1"/>
      <c r="C5" s="561" t="s">
        <v>80</v>
      </c>
      <c r="D5" s="561"/>
      <c r="E5" s="561"/>
      <c r="F5" s="561"/>
      <c r="G5" s="561"/>
      <c r="H5" s="561"/>
      <c r="I5" s="561"/>
      <c r="J5" s="561"/>
      <c r="K5" s="561"/>
      <c r="L5" s="561"/>
      <c r="M5" s="561"/>
      <c r="N5" s="561"/>
      <c r="O5" s="561"/>
      <c r="P5" s="561"/>
      <c r="Q5" s="561"/>
      <c r="R5" s="561"/>
      <c r="S5" s="561"/>
      <c r="T5" s="561"/>
      <c r="U5" s="561"/>
      <c r="V5" s="561"/>
      <c r="W5" s="561"/>
      <c r="X5" s="561"/>
      <c r="Y5" s="561"/>
      <c r="Z5" s="561"/>
      <c r="AA5" s="561"/>
    </row>
    <row r="6" spans="1:27" ht="26.25">
      <c r="A6" s="1" t="s">
        <v>179</v>
      </c>
      <c r="B6" s="1"/>
      <c r="C6" s="559" t="s">
        <v>6</v>
      </c>
      <c r="D6" s="559"/>
      <c r="E6" s="559"/>
      <c r="F6" s="559"/>
      <c r="G6" s="559"/>
      <c r="H6" s="559"/>
      <c r="I6" s="559"/>
      <c r="J6" s="559"/>
      <c r="K6" s="559"/>
      <c r="L6" s="559"/>
      <c r="M6" s="559"/>
      <c r="N6" s="559"/>
      <c r="O6" s="559"/>
      <c r="P6" s="559"/>
      <c r="Q6" s="559"/>
      <c r="R6" s="559"/>
      <c r="S6" s="559"/>
      <c r="T6" s="559"/>
      <c r="U6" s="559"/>
      <c r="V6" s="559"/>
      <c r="W6" s="559"/>
      <c r="X6" s="559"/>
      <c r="Y6" s="559"/>
      <c r="Z6" s="559"/>
      <c r="AA6" s="559"/>
    </row>
    <row r="7" spans="1:27" ht="27" thickBo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562"/>
      <c r="X7" s="562"/>
      <c r="Y7" s="562"/>
      <c r="Z7" s="562"/>
      <c r="AA7" s="562"/>
    </row>
    <row r="8" spans="1:27" ht="21" thickBot="1">
      <c r="A8" s="563" t="s">
        <v>340</v>
      </c>
      <c r="B8" s="564"/>
      <c r="C8" s="564"/>
      <c r="D8" s="564"/>
      <c r="E8" s="564"/>
      <c r="F8" s="564"/>
      <c r="G8" s="564"/>
      <c r="H8" s="564"/>
      <c r="I8" s="564"/>
      <c r="J8" s="564"/>
      <c r="K8" s="564"/>
      <c r="L8" s="564"/>
      <c r="M8" s="564"/>
      <c r="N8" s="564"/>
      <c r="O8" s="564"/>
      <c r="P8" s="564"/>
      <c r="Q8" s="564"/>
      <c r="R8" s="564"/>
      <c r="S8" s="564"/>
      <c r="T8" s="564"/>
      <c r="U8" s="564"/>
      <c r="V8" s="564"/>
      <c r="W8" s="564"/>
      <c r="X8" s="564"/>
      <c r="Y8" s="564"/>
      <c r="Z8" s="564"/>
      <c r="AA8" s="565"/>
    </row>
    <row r="9" spans="1:27" ht="21" thickBot="1">
      <c r="A9" s="563" t="s">
        <v>62</v>
      </c>
      <c r="B9" s="564"/>
      <c r="C9" s="564"/>
      <c r="D9" s="564"/>
      <c r="E9" s="564"/>
      <c r="F9" s="564"/>
      <c r="G9" s="564"/>
      <c r="H9" s="564"/>
      <c r="I9" s="564"/>
      <c r="J9" s="564"/>
      <c r="K9" s="564"/>
      <c r="L9" s="564"/>
      <c r="M9" s="564"/>
      <c r="N9" s="564"/>
      <c r="O9" s="564"/>
      <c r="P9" s="564"/>
      <c r="Q9" s="564"/>
      <c r="R9" s="564"/>
      <c r="S9" s="564"/>
      <c r="T9" s="564"/>
      <c r="U9" s="564"/>
      <c r="V9" s="564"/>
      <c r="W9" s="564"/>
      <c r="X9" s="564"/>
      <c r="Y9" s="564"/>
      <c r="Z9" s="564"/>
      <c r="AA9" s="565"/>
    </row>
    <row r="10" spans="1:27" ht="21" thickBot="1">
      <c r="A10" s="566" t="s">
        <v>7</v>
      </c>
      <c r="B10" s="569" t="s">
        <v>8</v>
      </c>
      <c r="C10" s="566" t="s">
        <v>9</v>
      </c>
      <c r="D10" s="572" t="s">
        <v>10</v>
      </c>
      <c r="E10" s="573" t="s">
        <v>11</v>
      </c>
      <c r="F10" s="574" t="s">
        <v>123</v>
      </c>
      <c r="G10" s="575"/>
      <c r="H10" s="575"/>
      <c r="I10" s="575"/>
      <c r="J10" s="89">
        <v>16</v>
      </c>
      <c r="K10" s="575" t="s">
        <v>12</v>
      </c>
      <c r="L10" s="575"/>
      <c r="M10" s="575"/>
      <c r="N10" s="575"/>
      <c r="O10" s="575"/>
      <c r="P10" s="576"/>
      <c r="Q10" s="574" t="s">
        <v>124</v>
      </c>
      <c r="R10" s="575"/>
      <c r="S10" s="575"/>
      <c r="T10" s="576"/>
      <c r="U10" s="89">
        <v>17</v>
      </c>
      <c r="V10" s="574" t="s">
        <v>12</v>
      </c>
      <c r="W10" s="575"/>
      <c r="X10" s="575"/>
      <c r="Y10" s="575"/>
      <c r="Z10" s="575"/>
      <c r="AA10" s="576"/>
    </row>
    <row r="11" spans="1:27" ht="21" thickBot="1">
      <c r="A11" s="567"/>
      <c r="B11" s="570"/>
      <c r="C11" s="567"/>
      <c r="D11" s="572"/>
      <c r="E11" s="573"/>
      <c r="F11" s="577" t="s">
        <v>13</v>
      </c>
      <c r="G11" s="578" t="s">
        <v>14</v>
      </c>
      <c r="H11" s="579"/>
      <c r="I11" s="579"/>
      <c r="J11" s="579"/>
      <c r="K11" s="580" t="s">
        <v>15</v>
      </c>
      <c r="L11" s="582" t="s">
        <v>16</v>
      </c>
      <c r="M11" s="582" t="s">
        <v>17</v>
      </c>
      <c r="N11" s="582" t="s">
        <v>18</v>
      </c>
      <c r="O11" s="588" t="s">
        <v>19</v>
      </c>
      <c r="P11" s="589"/>
      <c r="Q11" s="568" t="s">
        <v>13</v>
      </c>
      <c r="R11" s="578" t="s">
        <v>14</v>
      </c>
      <c r="S11" s="579"/>
      <c r="T11" s="579"/>
      <c r="U11" s="579"/>
      <c r="V11" s="580" t="s">
        <v>15</v>
      </c>
      <c r="W11" s="582" t="s">
        <v>16</v>
      </c>
      <c r="X11" s="582" t="s">
        <v>17</v>
      </c>
      <c r="Y11" s="582" t="s">
        <v>18</v>
      </c>
      <c r="Z11" s="588" t="s">
        <v>19</v>
      </c>
      <c r="AA11" s="589"/>
    </row>
    <row r="12" spans="1:27" ht="21" thickBot="1">
      <c r="A12" s="567"/>
      <c r="B12" s="570"/>
      <c r="C12" s="567"/>
      <c r="D12" s="572"/>
      <c r="E12" s="573"/>
      <c r="F12" s="577"/>
      <c r="G12" s="586" t="s">
        <v>13</v>
      </c>
      <c r="H12" s="587" t="s">
        <v>20</v>
      </c>
      <c r="I12" s="587"/>
      <c r="J12" s="587"/>
      <c r="K12" s="581"/>
      <c r="L12" s="583"/>
      <c r="M12" s="583"/>
      <c r="N12" s="583"/>
      <c r="O12" s="590" t="s">
        <v>21</v>
      </c>
      <c r="P12" s="584" t="s">
        <v>22</v>
      </c>
      <c r="Q12" s="572"/>
      <c r="R12" s="586" t="s">
        <v>13</v>
      </c>
      <c r="S12" s="587" t="s">
        <v>20</v>
      </c>
      <c r="T12" s="587"/>
      <c r="U12" s="587"/>
      <c r="V12" s="581"/>
      <c r="W12" s="583"/>
      <c r="X12" s="583"/>
      <c r="Y12" s="583"/>
      <c r="Z12" s="590" t="s">
        <v>23</v>
      </c>
      <c r="AA12" s="584" t="s">
        <v>24</v>
      </c>
    </row>
    <row r="13" spans="1:27" ht="201.75" customHeight="1" thickBot="1">
      <c r="A13" s="568"/>
      <c r="B13" s="571"/>
      <c r="C13" s="568"/>
      <c r="D13" s="572"/>
      <c r="E13" s="573"/>
      <c r="F13" s="577"/>
      <c r="G13" s="586"/>
      <c r="H13" s="2" t="s">
        <v>25</v>
      </c>
      <c r="I13" s="3" t="s">
        <v>26</v>
      </c>
      <c r="J13" s="4" t="s">
        <v>27</v>
      </c>
      <c r="K13" s="581"/>
      <c r="L13" s="583"/>
      <c r="M13" s="583"/>
      <c r="N13" s="583"/>
      <c r="O13" s="591"/>
      <c r="P13" s="585"/>
      <c r="Q13" s="572"/>
      <c r="R13" s="586"/>
      <c r="S13" s="2" t="s">
        <v>25</v>
      </c>
      <c r="T13" s="3" t="s">
        <v>26</v>
      </c>
      <c r="U13" s="4" t="s">
        <v>27</v>
      </c>
      <c r="V13" s="581"/>
      <c r="W13" s="583"/>
      <c r="X13" s="583"/>
      <c r="Y13" s="583"/>
      <c r="Z13" s="591"/>
      <c r="AA13" s="585"/>
    </row>
    <row r="14" spans="1:27" ht="20.25">
      <c r="A14" s="318" t="s">
        <v>28</v>
      </c>
      <c r="B14" s="315" t="s">
        <v>63</v>
      </c>
      <c r="C14" s="132">
        <v>164</v>
      </c>
      <c r="D14" s="147">
        <v>0</v>
      </c>
      <c r="E14" s="144">
        <f>F14+Q14</f>
        <v>86</v>
      </c>
      <c r="F14" s="10">
        <f t="shared" ref="F14:F31" si="0">G14+K14+N14+M14</f>
        <v>32</v>
      </c>
      <c r="G14" s="94">
        <f>H14+I14+J14</f>
        <v>32</v>
      </c>
      <c r="H14" s="9">
        <f>32</f>
        <v>32</v>
      </c>
      <c r="I14" s="6"/>
      <c r="J14" s="7"/>
      <c r="K14" s="9"/>
      <c r="L14" s="6"/>
      <c r="M14" s="6"/>
      <c r="N14" s="6"/>
      <c r="O14" s="6"/>
      <c r="P14" s="7"/>
      <c r="Q14" s="104">
        <f>V14+X14+Y14+R14</f>
        <v>54</v>
      </c>
      <c r="R14" s="8">
        <f t="shared" ref="R14:R31" si="1">S14+T14+U14</f>
        <v>34</v>
      </c>
      <c r="S14" s="9">
        <v>34</v>
      </c>
      <c r="T14" s="6"/>
      <c r="U14" s="7"/>
      <c r="V14" s="9"/>
      <c r="W14" s="6"/>
      <c r="X14" s="6">
        <v>20</v>
      </c>
      <c r="Y14" s="6"/>
      <c r="Z14" s="6" t="s">
        <v>127</v>
      </c>
      <c r="AA14" s="10"/>
    </row>
    <row r="15" spans="1:27" ht="20.25">
      <c r="A15" s="319" t="s">
        <v>29</v>
      </c>
      <c r="B15" s="316" t="s">
        <v>64</v>
      </c>
      <c r="C15" s="133">
        <v>144</v>
      </c>
      <c r="D15" s="148">
        <v>0</v>
      </c>
      <c r="E15" s="145">
        <f t="shared" ref="E15:E31" si="2">F15+Q15</f>
        <v>66</v>
      </c>
      <c r="F15" s="16">
        <f t="shared" si="0"/>
        <v>32</v>
      </c>
      <c r="G15" s="95">
        <f t="shared" ref="G15:G31" si="3">H15+I15+J15</f>
        <v>32</v>
      </c>
      <c r="H15" s="15">
        <v>32</v>
      </c>
      <c r="I15" s="12"/>
      <c r="J15" s="13"/>
      <c r="K15" s="15"/>
      <c r="L15" s="12"/>
      <c r="M15" s="12"/>
      <c r="N15" s="12"/>
      <c r="O15" s="12"/>
      <c r="P15" s="13"/>
      <c r="Q15" s="105">
        <f t="shared" ref="Q15:Q31" si="4">V15+X15+Y15+R15</f>
        <v>34</v>
      </c>
      <c r="R15" s="14">
        <f t="shared" si="1"/>
        <v>34</v>
      </c>
      <c r="S15" s="15">
        <v>34</v>
      </c>
      <c r="T15" s="12"/>
      <c r="U15" s="13"/>
      <c r="V15" s="15"/>
      <c r="W15" s="12"/>
      <c r="X15" s="12"/>
      <c r="Y15" s="12"/>
      <c r="Z15" s="12"/>
      <c r="AA15" s="16"/>
    </row>
    <row r="16" spans="1:27" ht="20.25">
      <c r="A16" s="319" t="s">
        <v>30</v>
      </c>
      <c r="B16" s="316" t="s">
        <v>126</v>
      </c>
      <c r="C16" s="133">
        <v>144</v>
      </c>
      <c r="D16" s="148">
        <v>0</v>
      </c>
      <c r="E16" s="145">
        <f t="shared" si="2"/>
        <v>66</v>
      </c>
      <c r="F16" s="16">
        <f t="shared" si="0"/>
        <v>32</v>
      </c>
      <c r="G16" s="95">
        <f t="shared" si="3"/>
        <v>32</v>
      </c>
      <c r="H16" s="15"/>
      <c r="I16" s="12"/>
      <c r="J16" s="13">
        <v>32</v>
      </c>
      <c r="K16" s="15"/>
      <c r="L16" s="12"/>
      <c r="M16" s="12"/>
      <c r="N16" s="12"/>
      <c r="O16" s="12"/>
      <c r="P16" s="13"/>
      <c r="Q16" s="105">
        <f t="shared" si="4"/>
        <v>34</v>
      </c>
      <c r="R16" s="14">
        <f t="shared" si="1"/>
        <v>34</v>
      </c>
      <c r="S16" s="15"/>
      <c r="T16" s="12"/>
      <c r="U16" s="13">
        <v>34</v>
      </c>
      <c r="V16" s="15"/>
      <c r="W16" s="12"/>
      <c r="X16" s="12"/>
      <c r="Y16" s="12"/>
      <c r="Z16" s="12"/>
      <c r="AA16" s="16"/>
    </row>
    <row r="17" spans="1:27" ht="20.25">
      <c r="A17" s="319" t="s">
        <v>31</v>
      </c>
      <c r="B17" s="316" t="s">
        <v>66</v>
      </c>
      <c r="C17" s="133">
        <v>130</v>
      </c>
      <c r="D17" s="148">
        <v>0</v>
      </c>
      <c r="E17" s="145">
        <f t="shared" si="2"/>
        <v>86</v>
      </c>
      <c r="F17" s="16">
        <f t="shared" si="0"/>
        <v>32</v>
      </c>
      <c r="G17" s="95">
        <f t="shared" si="3"/>
        <v>32</v>
      </c>
      <c r="H17" s="15">
        <v>32</v>
      </c>
      <c r="I17" s="12"/>
      <c r="J17" s="13"/>
      <c r="K17" s="15"/>
      <c r="L17" s="12"/>
      <c r="M17" s="12"/>
      <c r="N17" s="12"/>
      <c r="O17" s="12"/>
      <c r="P17" s="13"/>
      <c r="Q17" s="105">
        <f t="shared" si="4"/>
        <v>54</v>
      </c>
      <c r="R17" s="14">
        <f t="shared" si="1"/>
        <v>34</v>
      </c>
      <c r="S17" s="15">
        <v>34</v>
      </c>
      <c r="T17" s="12"/>
      <c r="U17" s="13"/>
      <c r="V17" s="15"/>
      <c r="W17" s="12"/>
      <c r="X17" s="12">
        <v>20</v>
      </c>
      <c r="Y17" s="12"/>
      <c r="Z17" s="12" t="s">
        <v>127</v>
      </c>
      <c r="AA17" s="16"/>
    </row>
    <row r="18" spans="1:27" ht="20.25">
      <c r="A18" s="319" t="s">
        <v>32</v>
      </c>
      <c r="B18" s="316" t="s">
        <v>69</v>
      </c>
      <c r="C18" s="133">
        <v>232</v>
      </c>
      <c r="D18" s="148">
        <v>0</v>
      </c>
      <c r="E18" s="145">
        <f t="shared" si="2"/>
        <v>120</v>
      </c>
      <c r="F18" s="16">
        <f t="shared" si="0"/>
        <v>32</v>
      </c>
      <c r="G18" s="95">
        <f t="shared" si="3"/>
        <v>32</v>
      </c>
      <c r="H18" s="15">
        <v>32</v>
      </c>
      <c r="I18" s="12"/>
      <c r="J18" s="13"/>
      <c r="K18" s="15"/>
      <c r="L18" s="12"/>
      <c r="M18" s="12"/>
      <c r="N18" s="12"/>
      <c r="O18" s="12"/>
      <c r="P18" s="13"/>
      <c r="Q18" s="105">
        <f t="shared" si="4"/>
        <v>88</v>
      </c>
      <c r="R18" s="14">
        <f t="shared" si="1"/>
        <v>68</v>
      </c>
      <c r="S18" s="15">
        <v>68</v>
      </c>
      <c r="T18" s="12"/>
      <c r="U18" s="13"/>
      <c r="V18" s="15"/>
      <c r="W18" s="12"/>
      <c r="X18" s="12">
        <v>20</v>
      </c>
      <c r="Y18" s="12"/>
      <c r="Z18" s="12" t="s">
        <v>127</v>
      </c>
      <c r="AA18" s="16"/>
    </row>
    <row r="19" spans="1:27" ht="20.25">
      <c r="A19" s="319" t="s">
        <v>33</v>
      </c>
      <c r="B19" s="316" t="s">
        <v>70</v>
      </c>
      <c r="C19" s="133">
        <v>216</v>
      </c>
      <c r="D19" s="148">
        <v>0</v>
      </c>
      <c r="E19" s="145">
        <f t="shared" si="2"/>
        <v>100</v>
      </c>
      <c r="F19" s="16">
        <f t="shared" si="0"/>
        <v>48</v>
      </c>
      <c r="G19" s="95">
        <f t="shared" si="3"/>
        <v>48</v>
      </c>
      <c r="H19" s="15">
        <v>48</v>
      </c>
      <c r="I19" s="12"/>
      <c r="J19" s="13"/>
      <c r="K19" s="15"/>
      <c r="L19" s="12"/>
      <c r="M19" s="12"/>
      <c r="N19" s="12"/>
      <c r="O19" s="12"/>
      <c r="P19" s="13"/>
      <c r="Q19" s="105">
        <f t="shared" si="4"/>
        <v>52</v>
      </c>
      <c r="R19" s="14">
        <f t="shared" si="1"/>
        <v>52</v>
      </c>
      <c r="S19" s="15">
        <v>52</v>
      </c>
      <c r="T19" s="12"/>
      <c r="U19" s="13"/>
      <c r="V19" s="15"/>
      <c r="W19" s="12"/>
      <c r="X19" s="12"/>
      <c r="Y19" s="12"/>
      <c r="Z19" s="12"/>
      <c r="AA19" s="16"/>
    </row>
    <row r="20" spans="1:27" ht="20.25">
      <c r="A20" s="319" t="s">
        <v>34</v>
      </c>
      <c r="B20" s="316" t="s">
        <v>128</v>
      </c>
      <c r="C20" s="133">
        <v>76</v>
      </c>
      <c r="D20" s="148">
        <v>0</v>
      </c>
      <c r="E20" s="145">
        <f t="shared" si="2"/>
        <v>76</v>
      </c>
      <c r="F20" s="16">
        <f t="shared" si="0"/>
        <v>32</v>
      </c>
      <c r="G20" s="95">
        <f t="shared" si="3"/>
        <v>32</v>
      </c>
      <c r="H20" s="15">
        <v>32</v>
      </c>
      <c r="I20" s="12"/>
      <c r="J20" s="13"/>
      <c r="K20" s="15"/>
      <c r="L20" s="12"/>
      <c r="M20" s="12"/>
      <c r="N20" s="12"/>
      <c r="O20" s="12"/>
      <c r="P20" s="13"/>
      <c r="Q20" s="105">
        <f t="shared" si="4"/>
        <v>44</v>
      </c>
      <c r="R20" s="14">
        <f t="shared" si="1"/>
        <v>34</v>
      </c>
      <c r="S20" s="15">
        <v>34</v>
      </c>
      <c r="T20" s="12"/>
      <c r="U20" s="13"/>
      <c r="V20" s="15"/>
      <c r="W20" s="12"/>
      <c r="X20" s="12">
        <v>10</v>
      </c>
      <c r="Y20" s="12"/>
      <c r="Z20" s="12"/>
      <c r="AA20" s="16"/>
    </row>
    <row r="21" spans="1:27" ht="21" thickBot="1">
      <c r="A21" s="319" t="s">
        <v>35</v>
      </c>
      <c r="B21" s="316" t="s">
        <v>129</v>
      </c>
      <c r="C21" s="133">
        <v>220</v>
      </c>
      <c r="D21" s="148">
        <v>0</v>
      </c>
      <c r="E21" s="145">
        <f t="shared" si="2"/>
        <v>98</v>
      </c>
      <c r="F21" s="16">
        <f t="shared" si="0"/>
        <v>48</v>
      </c>
      <c r="G21" s="95">
        <f t="shared" si="3"/>
        <v>48</v>
      </c>
      <c r="H21" s="15">
        <v>48</v>
      </c>
      <c r="I21" s="12"/>
      <c r="J21" s="13"/>
      <c r="K21" s="15"/>
      <c r="L21" s="12"/>
      <c r="M21" s="12"/>
      <c r="N21" s="12"/>
      <c r="O21" s="12"/>
      <c r="P21" s="13"/>
      <c r="Q21" s="105">
        <f t="shared" si="4"/>
        <v>50</v>
      </c>
      <c r="R21" s="14">
        <f t="shared" si="1"/>
        <v>50</v>
      </c>
      <c r="S21" s="15">
        <v>50</v>
      </c>
      <c r="T21" s="12"/>
      <c r="U21" s="13"/>
      <c r="V21" s="15"/>
      <c r="W21" s="12"/>
      <c r="X21" s="12"/>
      <c r="Y21" s="12"/>
      <c r="Z21" s="12"/>
      <c r="AA21" s="16"/>
    </row>
    <row r="22" spans="1:27" ht="20.25">
      <c r="A22" s="319" t="s">
        <v>36</v>
      </c>
      <c r="B22" s="395" t="s">
        <v>341</v>
      </c>
      <c r="C22" s="132">
        <v>135</v>
      </c>
      <c r="D22" s="147">
        <f t="shared" ref="D22:D31" si="5">E22/30</f>
        <v>4.5</v>
      </c>
      <c r="E22" s="144">
        <f t="shared" si="2"/>
        <v>135</v>
      </c>
      <c r="F22" s="10">
        <f t="shared" si="0"/>
        <v>75</v>
      </c>
      <c r="G22" s="120">
        <f t="shared" si="3"/>
        <v>32</v>
      </c>
      <c r="H22" s="9">
        <v>8</v>
      </c>
      <c r="I22" s="6"/>
      <c r="J22" s="7">
        <f>32-8</f>
        <v>24</v>
      </c>
      <c r="K22" s="9">
        <f>28+15</f>
        <v>43</v>
      </c>
      <c r="L22" s="6"/>
      <c r="M22" s="6"/>
      <c r="N22" s="6"/>
      <c r="O22" s="6"/>
      <c r="P22" s="7" t="s">
        <v>58</v>
      </c>
      <c r="Q22" s="104">
        <f t="shared" si="4"/>
        <v>60</v>
      </c>
      <c r="R22" s="8">
        <f t="shared" si="1"/>
        <v>34</v>
      </c>
      <c r="S22" s="9">
        <v>8</v>
      </c>
      <c r="T22" s="124"/>
      <c r="U22" s="125">
        <f>34-8</f>
        <v>26</v>
      </c>
      <c r="V22" s="130">
        <v>26</v>
      </c>
      <c r="W22" s="6"/>
      <c r="X22" s="6"/>
      <c r="Y22" s="6"/>
      <c r="Z22" s="6"/>
      <c r="AA22" s="131" t="s">
        <v>58</v>
      </c>
    </row>
    <row r="23" spans="1:27" ht="20.25">
      <c r="A23" s="319" t="s">
        <v>37</v>
      </c>
      <c r="B23" s="391" t="s">
        <v>342</v>
      </c>
      <c r="C23" s="168">
        <v>90</v>
      </c>
      <c r="D23" s="148">
        <f t="shared" si="5"/>
        <v>3</v>
      </c>
      <c r="E23" s="145">
        <f t="shared" si="2"/>
        <v>90</v>
      </c>
      <c r="F23" s="16">
        <f t="shared" si="0"/>
        <v>90</v>
      </c>
      <c r="G23" s="95">
        <f t="shared" si="3"/>
        <v>48</v>
      </c>
      <c r="H23" s="169">
        <v>24</v>
      </c>
      <c r="I23" s="170"/>
      <c r="J23" s="171">
        <v>24</v>
      </c>
      <c r="K23" s="169">
        <v>42</v>
      </c>
      <c r="L23" s="170"/>
      <c r="M23" s="170"/>
      <c r="N23" s="170"/>
      <c r="O23" s="170" t="s">
        <v>93</v>
      </c>
      <c r="P23" s="171"/>
      <c r="Q23" s="299"/>
      <c r="R23" s="300"/>
      <c r="S23" s="169"/>
      <c r="T23" s="172"/>
      <c r="U23" s="378"/>
      <c r="V23" s="174"/>
      <c r="W23" s="170"/>
      <c r="X23" s="170"/>
      <c r="Y23" s="170"/>
      <c r="Z23" s="170"/>
      <c r="AA23" s="175"/>
    </row>
    <row r="24" spans="1:27" ht="40.5">
      <c r="A24" s="319" t="s">
        <v>38</v>
      </c>
      <c r="B24" s="316" t="s">
        <v>132</v>
      </c>
      <c r="C24" s="133">
        <v>90</v>
      </c>
      <c r="D24" s="148">
        <f t="shared" si="5"/>
        <v>3</v>
      </c>
      <c r="E24" s="145">
        <f t="shared" si="2"/>
        <v>90</v>
      </c>
      <c r="F24" s="16">
        <f t="shared" si="0"/>
        <v>0</v>
      </c>
      <c r="G24" s="95">
        <f t="shared" si="3"/>
        <v>0</v>
      </c>
      <c r="H24" s="15"/>
      <c r="I24" s="12"/>
      <c r="J24" s="13"/>
      <c r="K24" s="15"/>
      <c r="L24" s="12"/>
      <c r="M24" s="12"/>
      <c r="N24" s="12"/>
      <c r="O24" s="12"/>
      <c r="P24" s="13"/>
      <c r="Q24" s="105">
        <f t="shared" si="4"/>
        <v>90</v>
      </c>
      <c r="R24" s="14">
        <f t="shared" si="1"/>
        <v>34</v>
      </c>
      <c r="S24" s="15">
        <v>18</v>
      </c>
      <c r="T24" s="12"/>
      <c r="U24" s="13">
        <v>16</v>
      </c>
      <c r="V24" s="15">
        <v>56</v>
      </c>
      <c r="W24" s="12"/>
      <c r="X24" s="12"/>
      <c r="Y24" s="12"/>
      <c r="Z24" s="12"/>
      <c r="AA24" s="16" t="s">
        <v>58</v>
      </c>
    </row>
    <row r="25" spans="1:27" ht="20.25">
      <c r="A25" s="319" t="s">
        <v>39</v>
      </c>
      <c r="B25" s="316" t="s">
        <v>344</v>
      </c>
      <c r="C25" s="133">
        <v>180</v>
      </c>
      <c r="D25" s="148">
        <f t="shared" si="5"/>
        <v>6</v>
      </c>
      <c r="E25" s="145">
        <f t="shared" si="2"/>
        <v>180</v>
      </c>
      <c r="F25" s="16">
        <f t="shared" si="0"/>
        <v>60</v>
      </c>
      <c r="G25" s="95">
        <f t="shared" si="3"/>
        <v>32</v>
      </c>
      <c r="H25" s="15">
        <v>16</v>
      </c>
      <c r="I25" s="12"/>
      <c r="J25" s="13">
        <v>16</v>
      </c>
      <c r="K25" s="15">
        <f>80-52</f>
        <v>28</v>
      </c>
      <c r="L25" s="12"/>
      <c r="M25" s="12"/>
      <c r="N25" s="12"/>
      <c r="O25" s="12"/>
      <c r="P25" s="13" t="s">
        <v>58</v>
      </c>
      <c r="Q25" s="105">
        <f t="shared" si="4"/>
        <v>120</v>
      </c>
      <c r="R25" s="14">
        <f t="shared" si="1"/>
        <v>68</v>
      </c>
      <c r="S25" s="15">
        <v>16</v>
      </c>
      <c r="T25" s="12"/>
      <c r="U25" s="13">
        <f>68-16</f>
        <v>52</v>
      </c>
      <c r="V25" s="15">
        <v>52</v>
      </c>
      <c r="W25" s="12"/>
      <c r="X25" s="12"/>
      <c r="Y25" s="12"/>
      <c r="Z25" s="12" t="s">
        <v>97</v>
      </c>
      <c r="AA25" s="16"/>
    </row>
    <row r="26" spans="1:27" ht="20.25">
      <c r="A26" s="319" t="s">
        <v>40</v>
      </c>
      <c r="B26" s="316" t="s">
        <v>345</v>
      </c>
      <c r="C26" s="133">
        <v>90</v>
      </c>
      <c r="D26" s="148">
        <f t="shared" si="5"/>
        <v>3</v>
      </c>
      <c r="E26" s="145">
        <f t="shared" si="2"/>
        <v>90</v>
      </c>
      <c r="F26" s="16">
        <f t="shared" si="0"/>
        <v>90</v>
      </c>
      <c r="G26" s="95">
        <f t="shared" si="3"/>
        <v>32</v>
      </c>
      <c r="H26" s="15">
        <v>8</v>
      </c>
      <c r="I26" s="12"/>
      <c r="J26" s="13">
        <v>24</v>
      </c>
      <c r="K26" s="15">
        <v>58</v>
      </c>
      <c r="L26" s="12"/>
      <c r="M26" s="12"/>
      <c r="N26" s="12"/>
      <c r="O26" s="12"/>
      <c r="P26" s="13" t="s">
        <v>58</v>
      </c>
      <c r="Q26" s="105">
        <f t="shared" si="4"/>
        <v>0</v>
      </c>
      <c r="R26" s="14">
        <f t="shared" si="1"/>
        <v>0</v>
      </c>
      <c r="S26" s="15"/>
      <c r="T26" s="12"/>
      <c r="U26" s="13"/>
      <c r="V26" s="15"/>
      <c r="W26" s="12"/>
      <c r="X26" s="12"/>
      <c r="Y26" s="12"/>
      <c r="Z26" s="12"/>
      <c r="AA26" s="16"/>
    </row>
    <row r="27" spans="1:27" ht="20.25">
      <c r="A27" s="319" t="s">
        <v>41</v>
      </c>
      <c r="B27" s="316" t="s">
        <v>343</v>
      </c>
      <c r="C27" s="133">
        <v>60</v>
      </c>
      <c r="D27" s="148">
        <f t="shared" si="5"/>
        <v>2</v>
      </c>
      <c r="E27" s="145">
        <f t="shared" si="2"/>
        <v>60</v>
      </c>
      <c r="F27" s="16">
        <f t="shared" si="0"/>
        <v>60</v>
      </c>
      <c r="G27" s="95">
        <f t="shared" si="3"/>
        <v>32</v>
      </c>
      <c r="H27" s="15">
        <v>16</v>
      </c>
      <c r="I27" s="12"/>
      <c r="J27" s="13">
        <v>16</v>
      </c>
      <c r="K27" s="15">
        <v>28</v>
      </c>
      <c r="L27" s="12"/>
      <c r="M27" s="12"/>
      <c r="N27" s="12"/>
      <c r="O27" s="12"/>
      <c r="P27" s="13" t="s">
        <v>58</v>
      </c>
      <c r="Q27" s="105">
        <f t="shared" si="4"/>
        <v>0</v>
      </c>
      <c r="R27" s="14">
        <f t="shared" si="1"/>
        <v>0</v>
      </c>
      <c r="S27" s="15"/>
      <c r="T27" s="12"/>
      <c r="U27" s="13"/>
      <c r="V27" s="15"/>
      <c r="W27" s="12"/>
      <c r="X27" s="12"/>
      <c r="Y27" s="12"/>
      <c r="Z27" s="12"/>
      <c r="AA27" s="16"/>
    </row>
    <row r="28" spans="1:27" ht="20.25">
      <c r="A28" s="319" t="s">
        <v>52</v>
      </c>
      <c r="B28" s="422" t="s">
        <v>346</v>
      </c>
      <c r="C28" s="177">
        <v>225</v>
      </c>
      <c r="D28" s="148">
        <f t="shared" si="5"/>
        <v>7.5</v>
      </c>
      <c r="E28" s="145">
        <f t="shared" si="2"/>
        <v>225</v>
      </c>
      <c r="F28" s="16">
        <f t="shared" si="0"/>
        <v>150</v>
      </c>
      <c r="G28" s="95">
        <f t="shared" si="3"/>
        <v>96</v>
      </c>
      <c r="H28" s="179"/>
      <c r="I28" s="109"/>
      <c r="J28" s="180">
        <f>6*16</f>
        <v>96</v>
      </c>
      <c r="K28" s="179">
        <v>54</v>
      </c>
      <c r="L28" s="109"/>
      <c r="M28" s="109"/>
      <c r="N28" s="109"/>
      <c r="O28" s="109" t="s">
        <v>97</v>
      </c>
      <c r="P28" s="180"/>
      <c r="Q28" s="105">
        <f t="shared" si="4"/>
        <v>75</v>
      </c>
      <c r="R28" s="14">
        <f t="shared" si="1"/>
        <v>34</v>
      </c>
      <c r="S28" s="179"/>
      <c r="T28" s="109"/>
      <c r="U28" s="180">
        <f>2*17</f>
        <v>34</v>
      </c>
      <c r="V28" s="179">
        <f>95-54</f>
        <v>41</v>
      </c>
      <c r="W28" s="109"/>
      <c r="X28" s="109"/>
      <c r="Y28" s="109"/>
      <c r="Z28" s="109"/>
      <c r="AA28" s="110" t="s">
        <v>58</v>
      </c>
    </row>
    <row r="29" spans="1:27" ht="41.25" thickBot="1">
      <c r="A29" s="320" t="s">
        <v>53</v>
      </c>
      <c r="B29" s="422" t="s">
        <v>137</v>
      </c>
      <c r="C29" s="159">
        <v>90</v>
      </c>
      <c r="D29" s="148">
        <f t="shared" si="5"/>
        <v>3</v>
      </c>
      <c r="E29" s="146">
        <f t="shared" si="2"/>
        <v>90</v>
      </c>
      <c r="F29" s="16">
        <f t="shared" si="0"/>
        <v>0</v>
      </c>
      <c r="G29" s="95">
        <f t="shared" si="3"/>
        <v>0</v>
      </c>
      <c r="H29" s="160"/>
      <c r="I29" s="161"/>
      <c r="J29" s="162"/>
      <c r="K29" s="160"/>
      <c r="L29" s="161"/>
      <c r="M29" s="161"/>
      <c r="N29" s="161"/>
      <c r="O29" s="161"/>
      <c r="P29" s="162"/>
      <c r="Q29" s="105">
        <f t="shared" si="4"/>
        <v>90</v>
      </c>
      <c r="R29" s="14">
        <f t="shared" si="1"/>
        <v>34</v>
      </c>
      <c r="S29" s="160">
        <v>24</v>
      </c>
      <c r="T29" s="161"/>
      <c r="U29" s="162">
        <v>10</v>
      </c>
      <c r="V29" s="160">
        <v>56</v>
      </c>
      <c r="W29" s="161"/>
      <c r="X29" s="161"/>
      <c r="Y29" s="161"/>
      <c r="Z29" s="161" t="s">
        <v>97</v>
      </c>
      <c r="AA29" s="155"/>
    </row>
    <row r="30" spans="1:27" ht="21" thickBot="1">
      <c r="A30" s="424" t="s">
        <v>54</v>
      </c>
      <c r="B30" s="423" t="s">
        <v>121</v>
      </c>
      <c r="C30" s="367">
        <v>120</v>
      </c>
      <c r="D30" s="368">
        <f t="shared" si="5"/>
        <v>4</v>
      </c>
      <c r="E30" s="369">
        <f t="shared" si="2"/>
        <v>120</v>
      </c>
      <c r="F30" s="370">
        <f t="shared" si="0"/>
        <v>0</v>
      </c>
      <c r="G30" s="371">
        <f t="shared" si="3"/>
        <v>0</v>
      </c>
      <c r="H30" s="372"/>
      <c r="I30" s="373"/>
      <c r="J30" s="374"/>
      <c r="K30" s="372"/>
      <c r="L30" s="373"/>
      <c r="M30" s="373"/>
      <c r="N30" s="373"/>
      <c r="O30" s="373"/>
      <c r="P30" s="374"/>
      <c r="Q30" s="375">
        <f t="shared" si="4"/>
        <v>120</v>
      </c>
      <c r="R30" s="376">
        <f t="shared" si="1"/>
        <v>68</v>
      </c>
      <c r="S30" s="372">
        <v>34</v>
      </c>
      <c r="T30" s="373"/>
      <c r="U30" s="374">
        <v>34</v>
      </c>
      <c r="V30" s="372">
        <v>52</v>
      </c>
      <c r="W30" s="373"/>
      <c r="X30" s="373"/>
      <c r="Y30" s="373"/>
      <c r="Z30" s="373"/>
      <c r="AA30" s="370" t="s">
        <v>58</v>
      </c>
    </row>
    <row r="31" spans="1:27" ht="21" thickBot="1">
      <c r="A31" s="321" t="s">
        <v>78</v>
      </c>
      <c r="B31" s="317" t="s">
        <v>120</v>
      </c>
      <c r="C31" s="271">
        <v>315</v>
      </c>
      <c r="D31" s="272">
        <f t="shared" si="5"/>
        <v>4.5</v>
      </c>
      <c r="E31" s="296">
        <f t="shared" si="2"/>
        <v>135</v>
      </c>
      <c r="F31" s="297">
        <f t="shared" si="0"/>
        <v>0</v>
      </c>
      <c r="G31" s="298">
        <f t="shared" si="3"/>
        <v>0</v>
      </c>
      <c r="H31" s="276"/>
      <c r="I31" s="277"/>
      <c r="J31" s="278"/>
      <c r="K31" s="276"/>
      <c r="L31" s="277"/>
      <c r="M31" s="277"/>
      <c r="N31" s="277"/>
      <c r="O31" s="277"/>
      <c r="P31" s="278"/>
      <c r="Q31" s="299">
        <f t="shared" si="4"/>
        <v>135</v>
      </c>
      <c r="R31" s="300">
        <f t="shared" si="1"/>
        <v>90</v>
      </c>
      <c r="S31" s="276"/>
      <c r="T31" s="281"/>
      <c r="U31" s="282">
        <f>30*3</f>
        <v>90</v>
      </c>
      <c r="V31" s="283">
        <f>15*3</f>
        <v>45</v>
      </c>
      <c r="W31" s="277"/>
      <c r="X31" s="277"/>
      <c r="Y31" s="277"/>
      <c r="Z31" s="277"/>
      <c r="AA31" s="284" t="s">
        <v>58</v>
      </c>
    </row>
    <row r="32" spans="1:27" ht="21" thickBot="1">
      <c r="A32" s="195"/>
      <c r="B32" s="116" t="s">
        <v>42</v>
      </c>
      <c r="C32" s="117">
        <f t="shared" ref="C32:K32" si="6">SUM(C14:C31)</f>
        <v>2721</v>
      </c>
      <c r="D32" s="117">
        <f t="shared" si="6"/>
        <v>40.5</v>
      </c>
      <c r="E32" s="117">
        <f t="shared" si="6"/>
        <v>1913</v>
      </c>
      <c r="F32" s="117">
        <f t="shared" si="6"/>
        <v>813</v>
      </c>
      <c r="G32" s="117">
        <f t="shared" si="6"/>
        <v>560</v>
      </c>
      <c r="H32" s="117">
        <f t="shared" si="6"/>
        <v>328</v>
      </c>
      <c r="I32" s="117">
        <f t="shared" si="6"/>
        <v>0</v>
      </c>
      <c r="J32" s="117">
        <f t="shared" si="6"/>
        <v>232</v>
      </c>
      <c r="K32" s="117">
        <f t="shared" si="6"/>
        <v>253</v>
      </c>
      <c r="L32" s="117">
        <v>0</v>
      </c>
      <c r="M32" s="117">
        <f>SUM(M14:M31)</f>
        <v>0</v>
      </c>
      <c r="N32" s="117">
        <f>SUM(N14:N31)</f>
        <v>0</v>
      </c>
      <c r="O32" s="117">
        <v>2</v>
      </c>
      <c r="P32" s="117">
        <v>4</v>
      </c>
      <c r="Q32" s="23">
        <f>SUM(Q14:Q31)</f>
        <v>1100</v>
      </c>
      <c r="R32" s="23">
        <f>SUM(R14:R30)</f>
        <v>612</v>
      </c>
      <c r="S32" s="23">
        <f>SUM(S14:S31)</f>
        <v>406</v>
      </c>
      <c r="T32" s="23">
        <f>SUM(T14:T31)</f>
        <v>0</v>
      </c>
      <c r="U32" s="23">
        <f>SUM(U14:U31)</f>
        <v>296</v>
      </c>
      <c r="V32" s="23">
        <f>SUM(V14:V31)</f>
        <v>328</v>
      </c>
      <c r="W32" s="23">
        <v>0</v>
      </c>
      <c r="X32" s="23">
        <f>SUM(X14:X31)</f>
        <v>70</v>
      </c>
      <c r="Y32" s="23">
        <f>SUM(Y14:Y31)</f>
        <v>0</v>
      </c>
      <c r="Z32" s="23">
        <v>5</v>
      </c>
      <c r="AA32" s="23">
        <v>4</v>
      </c>
    </row>
    <row r="33" spans="1:27" ht="21" thickBot="1">
      <c r="A33" s="592"/>
      <c r="B33" s="24" t="s">
        <v>43</v>
      </c>
      <c r="C33" s="25"/>
      <c r="D33" s="26"/>
      <c r="E33" s="27"/>
      <c r="F33" s="28"/>
      <c r="G33" s="29">
        <f>G32/J10</f>
        <v>35</v>
      </c>
      <c r="H33" s="30"/>
      <c r="I33" s="31"/>
      <c r="J33" s="31"/>
      <c r="K33" s="31"/>
      <c r="L33" s="31"/>
      <c r="M33" s="31"/>
      <c r="N33" s="31"/>
      <c r="O33" s="32"/>
      <c r="P33" s="33"/>
      <c r="Q33" s="28"/>
      <c r="R33" s="34">
        <f>SUM(R14:R30)/U10</f>
        <v>36</v>
      </c>
      <c r="S33" s="35"/>
      <c r="T33" s="25"/>
      <c r="U33" s="25"/>
      <c r="V33" s="25"/>
      <c r="W33" s="25"/>
      <c r="X33" s="25"/>
      <c r="Y33" s="25"/>
      <c r="Z33" s="36"/>
      <c r="AA33" s="90"/>
    </row>
    <row r="34" spans="1:27" ht="21" thickBot="1">
      <c r="A34" s="593"/>
      <c r="B34" s="37" t="s">
        <v>44</v>
      </c>
      <c r="C34" s="27"/>
      <c r="D34" s="38"/>
      <c r="E34" s="27"/>
      <c r="F34" s="39"/>
      <c r="G34" s="40"/>
      <c r="H34" s="41"/>
      <c r="I34" s="27"/>
      <c r="J34" s="27"/>
      <c r="K34" s="27"/>
      <c r="L34" s="27"/>
      <c r="M34" s="27"/>
      <c r="N34" s="42"/>
      <c r="O34" s="23">
        <v>2</v>
      </c>
      <c r="P34" s="43"/>
      <c r="Q34" s="44"/>
      <c r="R34" s="45"/>
      <c r="S34" s="46"/>
      <c r="T34" s="46"/>
      <c r="U34" s="46"/>
      <c r="V34" s="46"/>
      <c r="W34" s="46"/>
      <c r="X34" s="46"/>
      <c r="Y34" s="42"/>
      <c r="Z34" s="23">
        <v>5</v>
      </c>
      <c r="AA34" s="91"/>
    </row>
    <row r="35" spans="1:27" ht="21" thickBot="1">
      <c r="A35" s="593"/>
      <c r="B35" s="37" t="s">
        <v>45</v>
      </c>
      <c r="C35" s="27"/>
      <c r="D35" s="38"/>
      <c r="E35" s="27"/>
      <c r="F35" s="39"/>
      <c r="G35" s="42"/>
      <c r="H35" s="41"/>
      <c r="I35" s="27"/>
      <c r="J35" s="27"/>
      <c r="K35" s="27"/>
      <c r="L35" s="47"/>
      <c r="M35" s="27"/>
      <c r="N35" s="46"/>
      <c r="O35" s="40"/>
      <c r="P35" s="23">
        <v>4</v>
      </c>
      <c r="Q35" s="44"/>
      <c r="R35" s="46"/>
      <c r="S35" s="46"/>
      <c r="T35" s="46"/>
      <c r="U35" s="46"/>
      <c r="V35" s="46"/>
      <c r="W35" s="48"/>
      <c r="X35" s="46"/>
      <c r="Y35" s="46"/>
      <c r="Z35" s="40"/>
      <c r="AA35" s="23">
        <v>5</v>
      </c>
    </row>
    <row r="36" spans="1:27" ht="21" thickBot="1">
      <c r="A36" s="593"/>
      <c r="B36" s="49" t="s">
        <v>46</v>
      </c>
      <c r="C36" s="47"/>
      <c r="D36" s="50"/>
      <c r="E36" s="47"/>
      <c r="F36" s="51"/>
      <c r="G36" s="50"/>
      <c r="H36" s="52"/>
      <c r="I36" s="53"/>
      <c r="J36" s="53"/>
      <c r="K36" s="54"/>
      <c r="L36" s="23">
        <v>0</v>
      </c>
      <c r="M36" s="55"/>
      <c r="N36" s="56"/>
      <c r="O36" s="56"/>
      <c r="P36" s="57"/>
      <c r="Q36" s="58"/>
      <c r="R36" s="48"/>
      <c r="S36" s="48"/>
      <c r="T36" s="48"/>
      <c r="U36" s="48"/>
      <c r="V36" s="59"/>
      <c r="W36" s="23">
        <v>0</v>
      </c>
      <c r="X36" s="51"/>
      <c r="Y36" s="47"/>
      <c r="Z36" s="48"/>
      <c r="AA36" s="92"/>
    </row>
    <row r="37" spans="1:27" ht="21" thickBot="1">
      <c r="A37" s="594"/>
      <c r="B37" s="87" t="s">
        <v>47</v>
      </c>
      <c r="C37" s="60">
        <f>SUM(C33:C36)</f>
        <v>0</v>
      </c>
      <c r="D37" s="60">
        <f t="shared" ref="D37:AA37" si="7">SUM(D33:D36)</f>
        <v>0</v>
      </c>
      <c r="E37" s="60">
        <f t="shared" si="7"/>
        <v>0</v>
      </c>
      <c r="F37" s="61">
        <f t="shared" si="7"/>
        <v>0</v>
      </c>
      <c r="G37" s="136">
        <f>SUM(G33:G36)</f>
        <v>35</v>
      </c>
      <c r="H37" s="22">
        <f t="shared" si="7"/>
        <v>0</v>
      </c>
      <c r="I37" s="20">
        <f t="shared" si="7"/>
        <v>0</v>
      </c>
      <c r="J37" s="20">
        <f t="shared" si="7"/>
        <v>0</v>
      </c>
      <c r="K37" s="21">
        <f t="shared" si="7"/>
        <v>0</v>
      </c>
      <c r="L37" s="23">
        <f t="shared" si="7"/>
        <v>0</v>
      </c>
      <c r="M37" s="22">
        <f t="shared" si="7"/>
        <v>0</v>
      </c>
      <c r="N37" s="20">
        <f t="shared" si="7"/>
        <v>0</v>
      </c>
      <c r="O37" s="20">
        <f>SUM(O33:O36)</f>
        <v>2</v>
      </c>
      <c r="P37" s="20">
        <f t="shared" si="7"/>
        <v>4</v>
      </c>
      <c r="Q37" s="61">
        <f t="shared" si="7"/>
        <v>0</v>
      </c>
      <c r="R37" s="136">
        <f t="shared" si="7"/>
        <v>36</v>
      </c>
      <c r="S37" s="118">
        <f t="shared" si="7"/>
        <v>0</v>
      </c>
      <c r="T37" s="60">
        <f t="shared" si="7"/>
        <v>0</v>
      </c>
      <c r="U37" s="60">
        <f t="shared" si="7"/>
        <v>0</v>
      </c>
      <c r="V37" s="60">
        <f t="shared" si="7"/>
        <v>0</v>
      </c>
      <c r="W37" s="60">
        <f t="shared" si="7"/>
        <v>0</v>
      </c>
      <c r="X37" s="60">
        <f t="shared" si="7"/>
        <v>0</v>
      </c>
      <c r="Y37" s="60">
        <f t="shared" si="7"/>
        <v>0</v>
      </c>
      <c r="Z37" s="60">
        <f t="shared" si="7"/>
        <v>5</v>
      </c>
      <c r="AA37" s="93">
        <f t="shared" si="7"/>
        <v>5</v>
      </c>
    </row>
    <row r="38" spans="1:27" ht="20.25">
      <c r="A38" s="62"/>
      <c r="B38" s="62"/>
      <c r="C38" s="63"/>
      <c r="D38" s="62"/>
      <c r="E38" s="63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</row>
    <row r="39" spans="1:27" ht="20.25">
      <c r="A39" s="62"/>
      <c r="B39" s="62"/>
      <c r="C39" s="63"/>
      <c r="D39" s="62"/>
      <c r="E39" s="63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</row>
    <row r="40" spans="1:27" ht="20.25">
      <c r="A40" s="62"/>
      <c r="B40" s="62"/>
      <c r="C40" s="63"/>
      <c r="D40" s="62"/>
      <c r="E40" s="63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</row>
    <row r="41" spans="1:27" ht="26.25">
      <c r="A41" s="1"/>
      <c r="B41" s="64" t="s">
        <v>85</v>
      </c>
      <c r="C41" s="64"/>
      <c r="D41" s="64"/>
      <c r="E41" s="64"/>
      <c r="F41" s="64"/>
      <c r="G41" s="64"/>
      <c r="H41" s="64"/>
      <c r="I41" s="64"/>
      <c r="J41" s="64"/>
      <c r="K41" s="64" t="s">
        <v>55</v>
      </c>
      <c r="L41" s="64"/>
      <c r="M41" s="64"/>
      <c r="N41" s="64"/>
      <c r="O41" s="64"/>
      <c r="P41" s="64"/>
      <c r="Q41" s="64"/>
      <c r="R41" s="65"/>
      <c r="S41" s="65"/>
      <c r="T41" s="66" t="s">
        <v>90</v>
      </c>
      <c r="U41" s="67"/>
      <c r="V41" s="67"/>
      <c r="W41" s="67" t="s">
        <v>326</v>
      </c>
      <c r="X41" s="67"/>
      <c r="Y41" s="68"/>
      <c r="Z41" s="68"/>
      <c r="AA41" s="68"/>
    </row>
    <row r="42" spans="1:27" ht="26.25">
      <c r="A42" s="69"/>
      <c r="B42" s="595"/>
      <c r="C42" s="595"/>
      <c r="D42" s="595"/>
      <c r="E42" s="595"/>
      <c r="F42" s="595"/>
      <c r="G42" s="595"/>
      <c r="H42" s="595"/>
      <c r="I42" s="595"/>
      <c r="J42" s="595"/>
      <c r="K42" s="69"/>
      <c r="L42" s="69"/>
      <c r="M42" s="69"/>
      <c r="N42" s="69"/>
      <c r="O42" s="69"/>
      <c r="P42" s="69"/>
      <c r="Q42" s="69"/>
      <c r="R42" s="69" t="s">
        <v>48</v>
      </c>
      <c r="S42" s="71"/>
      <c r="T42" s="72" t="s">
        <v>49</v>
      </c>
      <c r="U42" s="73" t="s">
        <v>89</v>
      </c>
      <c r="V42" s="73"/>
      <c r="W42" s="73"/>
      <c r="X42" s="72"/>
      <c r="Y42" s="72"/>
      <c r="Z42" s="74"/>
      <c r="AA42" s="74"/>
    </row>
    <row r="43" spans="1:27" ht="26.25">
      <c r="A43" s="69"/>
      <c r="B43" s="332"/>
      <c r="C43" s="332"/>
      <c r="D43" s="332"/>
      <c r="E43" s="332"/>
      <c r="F43" s="332"/>
      <c r="G43" s="332"/>
      <c r="H43" s="332"/>
      <c r="I43" s="332"/>
      <c r="J43" s="332"/>
      <c r="K43" s="69"/>
      <c r="L43" s="69"/>
      <c r="M43" s="69"/>
      <c r="N43" s="69"/>
      <c r="O43" s="69"/>
      <c r="P43" s="69"/>
      <c r="Q43" s="69"/>
      <c r="R43" s="69"/>
      <c r="S43" s="71"/>
      <c r="T43" s="72"/>
      <c r="U43" s="73"/>
      <c r="V43" s="73"/>
      <c r="W43" s="73"/>
      <c r="X43" s="72"/>
      <c r="Y43" s="72"/>
      <c r="Z43" s="74"/>
      <c r="AA43" s="74"/>
    </row>
    <row r="44" spans="1:27" ht="26.25">
      <c r="A44" s="69"/>
      <c r="B44" s="332"/>
      <c r="C44" s="332"/>
      <c r="D44" s="332"/>
      <c r="E44" s="332"/>
      <c r="F44" s="332"/>
      <c r="G44" s="332"/>
      <c r="H44" s="332"/>
      <c r="I44" s="332"/>
      <c r="J44" s="332"/>
      <c r="K44" s="64"/>
      <c r="L44" s="64"/>
      <c r="M44" s="64"/>
      <c r="N44" s="64"/>
      <c r="O44" s="64"/>
      <c r="P44" s="64"/>
      <c r="Q44" s="64"/>
      <c r="R44" s="64"/>
      <c r="S44" s="64"/>
      <c r="T44" s="66"/>
      <c r="U44" s="66"/>
      <c r="V44" s="66"/>
      <c r="W44" s="66"/>
      <c r="X44" s="75"/>
      <c r="Y44" s="75"/>
      <c r="Z44" s="76"/>
      <c r="AA44" s="76"/>
    </row>
    <row r="45" spans="1:27" ht="26.25">
      <c r="A45" s="69"/>
      <c r="B45" s="332"/>
      <c r="C45" s="332"/>
      <c r="D45" s="332"/>
      <c r="E45" s="332"/>
      <c r="F45" s="332"/>
      <c r="G45" s="332"/>
      <c r="H45" s="332"/>
      <c r="I45" s="332"/>
      <c r="J45" s="332"/>
      <c r="K45" s="64" t="s">
        <v>50</v>
      </c>
      <c r="L45" s="64"/>
      <c r="M45" s="64"/>
      <c r="N45" s="64"/>
      <c r="O45" s="64"/>
      <c r="P45" s="64"/>
      <c r="Q45" s="64"/>
      <c r="R45" s="65"/>
      <c r="S45" s="65"/>
      <c r="T45" s="66"/>
      <c r="U45" s="67"/>
      <c r="V45" s="67" t="s">
        <v>91</v>
      </c>
      <c r="W45" s="67"/>
      <c r="X45" s="67"/>
      <c r="Y45" s="68"/>
      <c r="Z45" s="76"/>
      <c r="AA45" s="76"/>
    </row>
    <row r="46" spans="1:27" ht="26.25">
      <c r="A46" s="69"/>
      <c r="B46" s="332"/>
      <c r="C46" s="332"/>
      <c r="D46" s="332"/>
      <c r="E46" s="332"/>
      <c r="F46" s="332"/>
      <c r="G46" s="332"/>
      <c r="H46" s="332"/>
      <c r="I46" s="332"/>
      <c r="J46" s="332"/>
      <c r="K46" s="69"/>
      <c r="L46" s="69"/>
      <c r="M46" s="69"/>
      <c r="N46" s="69"/>
      <c r="O46" s="69"/>
      <c r="P46" s="69"/>
      <c r="Q46" s="69"/>
      <c r="R46" s="69" t="s">
        <v>48</v>
      </c>
      <c r="S46" s="71"/>
      <c r="T46" s="72" t="s">
        <v>51</v>
      </c>
      <c r="U46" s="73" t="s">
        <v>89</v>
      </c>
      <c r="V46" s="73"/>
      <c r="W46" s="73"/>
      <c r="X46" s="72"/>
      <c r="Y46" s="72"/>
      <c r="Z46" s="76"/>
      <c r="AA46" s="76"/>
    </row>
  </sheetData>
  <mergeCells count="42">
    <mergeCell ref="C6:AA6"/>
    <mergeCell ref="C1:AA1"/>
    <mergeCell ref="C2:AA2"/>
    <mergeCell ref="C3:AA3"/>
    <mergeCell ref="C4:AA4"/>
    <mergeCell ref="C5:AA5"/>
    <mergeCell ref="W7:AA7"/>
    <mergeCell ref="A8:AA8"/>
    <mergeCell ref="A9:AA9"/>
    <mergeCell ref="A10:A13"/>
    <mergeCell ref="B10:B13"/>
    <mergeCell ref="C10:C13"/>
    <mergeCell ref="D10:D13"/>
    <mergeCell ref="E10:E13"/>
    <mergeCell ref="F10:I10"/>
    <mergeCell ref="K10:P10"/>
    <mergeCell ref="Q10:T10"/>
    <mergeCell ref="V10:AA10"/>
    <mergeCell ref="F11:F13"/>
    <mergeCell ref="G11:J11"/>
    <mergeCell ref="K11:K13"/>
    <mergeCell ref="L11:L13"/>
    <mergeCell ref="Q11:Q13"/>
    <mergeCell ref="W11:W13"/>
    <mergeCell ref="P12:P13"/>
    <mergeCell ref="R12:R13"/>
    <mergeCell ref="S12:U12"/>
    <mergeCell ref="R11:U11"/>
    <mergeCell ref="V11:V13"/>
    <mergeCell ref="X11:X13"/>
    <mergeCell ref="Y11:Y13"/>
    <mergeCell ref="Z11:AA11"/>
    <mergeCell ref="Z12:Z13"/>
    <mergeCell ref="AA12:AA13"/>
    <mergeCell ref="A33:A37"/>
    <mergeCell ref="B42:J42"/>
    <mergeCell ref="G12:G13"/>
    <mergeCell ref="H12:J12"/>
    <mergeCell ref="O12:O13"/>
    <mergeCell ref="M11:M13"/>
    <mergeCell ref="N11:N13"/>
    <mergeCell ref="O11:P11"/>
  </mergeCells>
  <printOptions horizontalCentered="1"/>
  <pageMargins left="0.59055118110236227" right="0.39370078740157483" top="0.59055118110236227" bottom="0.39370078740157483" header="0.31496062992125984" footer="0.31496062992125984"/>
  <pageSetup paperSize="9" scale="43" orientation="landscape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A41"/>
  <sheetViews>
    <sheetView topLeftCell="A8" zoomScale="55" zoomScaleNormal="55" workbookViewId="0">
      <selection activeCell="H16" sqref="H16"/>
    </sheetView>
  </sheetViews>
  <sheetFormatPr defaultRowHeight="15"/>
  <cols>
    <col min="2" max="2" width="76" customWidth="1"/>
  </cols>
  <sheetData>
    <row r="1" spans="1:27" ht="26.25">
      <c r="A1" s="1" t="s">
        <v>0</v>
      </c>
      <c r="B1" s="1"/>
      <c r="C1" s="559" t="s">
        <v>1</v>
      </c>
      <c r="D1" s="559"/>
      <c r="E1" s="559"/>
      <c r="F1" s="559"/>
      <c r="G1" s="559"/>
      <c r="H1" s="559"/>
      <c r="I1" s="559"/>
      <c r="J1" s="559"/>
      <c r="K1" s="559"/>
      <c r="L1" s="559"/>
      <c r="M1" s="559"/>
      <c r="N1" s="559"/>
      <c r="O1" s="559"/>
      <c r="P1" s="559"/>
      <c r="Q1" s="559"/>
      <c r="R1" s="559"/>
      <c r="S1" s="559"/>
      <c r="T1" s="559"/>
      <c r="U1" s="559"/>
      <c r="V1" s="559"/>
      <c r="W1" s="559"/>
      <c r="X1" s="559"/>
      <c r="Y1" s="559"/>
      <c r="Z1" s="559"/>
      <c r="AA1" s="559"/>
    </row>
    <row r="2" spans="1:27" ht="26.25">
      <c r="A2" s="1" t="s">
        <v>2</v>
      </c>
      <c r="B2" s="1"/>
      <c r="C2" s="559"/>
      <c r="D2" s="559"/>
      <c r="E2" s="559"/>
      <c r="F2" s="559"/>
      <c r="G2" s="559"/>
      <c r="H2" s="559"/>
      <c r="I2" s="559"/>
      <c r="J2" s="559"/>
      <c r="K2" s="559"/>
      <c r="L2" s="559"/>
      <c r="M2" s="559"/>
      <c r="N2" s="559"/>
      <c r="O2" s="559"/>
      <c r="P2" s="559"/>
      <c r="Q2" s="559"/>
      <c r="R2" s="559"/>
      <c r="S2" s="559"/>
      <c r="T2" s="559"/>
      <c r="U2" s="559"/>
      <c r="V2" s="559"/>
      <c r="W2" s="559"/>
      <c r="X2" s="559"/>
      <c r="Y2" s="559"/>
      <c r="Z2" s="559"/>
      <c r="AA2" s="559"/>
    </row>
    <row r="3" spans="1:27" ht="26.25">
      <c r="A3" s="1"/>
      <c r="B3" s="1"/>
      <c r="C3" s="560" t="s">
        <v>3</v>
      </c>
      <c r="D3" s="560"/>
      <c r="E3" s="560"/>
      <c r="F3" s="560"/>
      <c r="G3" s="560"/>
      <c r="H3" s="560"/>
      <c r="I3" s="560"/>
      <c r="J3" s="560"/>
      <c r="K3" s="560"/>
      <c r="L3" s="560"/>
      <c r="M3" s="560"/>
      <c r="N3" s="560"/>
      <c r="O3" s="560"/>
      <c r="P3" s="560"/>
      <c r="Q3" s="560"/>
      <c r="R3" s="560"/>
      <c r="S3" s="560"/>
      <c r="T3" s="560"/>
      <c r="U3" s="560"/>
      <c r="V3" s="560"/>
      <c r="W3" s="560"/>
      <c r="X3" s="560"/>
      <c r="Y3" s="560"/>
      <c r="Z3" s="560"/>
      <c r="AA3" s="560"/>
    </row>
    <row r="4" spans="1:27" ht="26.25">
      <c r="A4" s="1" t="s">
        <v>4</v>
      </c>
      <c r="B4" s="1"/>
      <c r="C4" s="559" t="s">
        <v>84</v>
      </c>
      <c r="D4" s="559"/>
      <c r="E4" s="559"/>
      <c r="F4" s="559"/>
      <c r="G4" s="559"/>
      <c r="H4" s="559"/>
      <c r="I4" s="559"/>
      <c r="J4" s="559"/>
      <c r="K4" s="559"/>
      <c r="L4" s="559"/>
      <c r="M4" s="559"/>
      <c r="N4" s="559"/>
      <c r="O4" s="559"/>
      <c r="P4" s="559"/>
      <c r="Q4" s="559"/>
      <c r="R4" s="559"/>
      <c r="S4" s="559"/>
      <c r="T4" s="559"/>
      <c r="U4" s="559"/>
      <c r="V4" s="559"/>
      <c r="W4" s="559"/>
      <c r="X4" s="559"/>
      <c r="Y4" s="559"/>
      <c r="Z4" s="559"/>
      <c r="AA4" s="559"/>
    </row>
    <row r="5" spans="1:27" ht="26.25">
      <c r="A5" s="1" t="s">
        <v>5</v>
      </c>
      <c r="B5" s="1"/>
      <c r="C5" s="561" t="s">
        <v>80</v>
      </c>
      <c r="D5" s="561"/>
      <c r="E5" s="561"/>
      <c r="F5" s="561"/>
      <c r="G5" s="561"/>
      <c r="H5" s="561"/>
      <c r="I5" s="561"/>
      <c r="J5" s="561"/>
      <c r="K5" s="561"/>
      <c r="L5" s="561"/>
      <c r="M5" s="561"/>
      <c r="N5" s="561"/>
      <c r="O5" s="561"/>
      <c r="P5" s="561"/>
      <c r="Q5" s="561"/>
      <c r="R5" s="561"/>
      <c r="S5" s="561"/>
      <c r="T5" s="561"/>
      <c r="U5" s="561"/>
      <c r="V5" s="561"/>
      <c r="W5" s="561"/>
      <c r="X5" s="561"/>
      <c r="Y5" s="561"/>
      <c r="Z5" s="561"/>
      <c r="AA5" s="561"/>
    </row>
    <row r="6" spans="1:27" ht="26.25">
      <c r="A6" s="1" t="s">
        <v>179</v>
      </c>
      <c r="B6" s="1"/>
      <c r="C6" s="559" t="s">
        <v>6</v>
      </c>
      <c r="D6" s="559"/>
      <c r="E6" s="559"/>
      <c r="F6" s="559"/>
      <c r="G6" s="559"/>
      <c r="H6" s="559"/>
      <c r="I6" s="559"/>
      <c r="J6" s="559"/>
      <c r="K6" s="559"/>
      <c r="L6" s="559"/>
      <c r="M6" s="559"/>
      <c r="N6" s="559"/>
      <c r="O6" s="559"/>
      <c r="P6" s="559"/>
      <c r="Q6" s="559"/>
      <c r="R6" s="559"/>
      <c r="S6" s="559"/>
      <c r="T6" s="559"/>
      <c r="U6" s="559"/>
      <c r="V6" s="559"/>
      <c r="W6" s="559"/>
      <c r="X6" s="559"/>
      <c r="Y6" s="559"/>
      <c r="Z6" s="559"/>
      <c r="AA6" s="559"/>
    </row>
    <row r="7" spans="1:27" ht="27" thickBo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562"/>
      <c r="X7" s="562"/>
      <c r="Y7" s="562"/>
      <c r="Z7" s="562"/>
      <c r="AA7" s="562"/>
    </row>
    <row r="8" spans="1:27" ht="21" thickBot="1">
      <c r="A8" s="563" t="s">
        <v>333</v>
      </c>
      <c r="B8" s="564"/>
      <c r="C8" s="564"/>
      <c r="D8" s="564"/>
      <c r="E8" s="564"/>
      <c r="F8" s="564"/>
      <c r="G8" s="564"/>
      <c r="H8" s="564"/>
      <c r="I8" s="564"/>
      <c r="J8" s="564"/>
      <c r="K8" s="564"/>
      <c r="L8" s="564"/>
      <c r="M8" s="564"/>
      <c r="N8" s="564"/>
      <c r="O8" s="564"/>
      <c r="P8" s="564"/>
      <c r="Q8" s="564"/>
      <c r="R8" s="564"/>
      <c r="S8" s="564"/>
      <c r="T8" s="564"/>
      <c r="U8" s="564"/>
      <c r="V8" s="564"/>
      <c r="W8" s="564"/>
      <c r="X8" s="564"/>
      <c r="Y8" s="564"/>
      <c r="Z8" s="564"/>
      <c r="AA8" s="565"/>
    </row>
    <row r="9" spans="1:27" ht="21" thickBot="1">
      <c r="A9" s="563" t="s">
        <v>62</v>
      </c>
      <c r="B9" s="564"/>
      <c r="C9" s="564"/>
      <c r="D9" s="564"/>
      <c r="E9" s="564"/>
      <c r="F9" s="564"/>
      <c r="G9" s="564"/>
      <c r="H9" s="564"/>
      <c r="I9" s="564"/>
      <c r="J9" s="564"/>
      <c r="K9" s="564"/>
      <c r="L9" s="564"/>
      <c r="M9" s="564"/>
      <c r="N9" s="564"/>
      <c r="O9" s="564"/>
      <c r="P9" s="564"/>
      <c r="Q9" s="564"/>
      <c r="R9" s="564"/>
      <c r="S9" s="564"/>
      <c r="T9" s="564"/>
      <c r="U9" s="564"/>
      <c r="V9" s="564"/>
      <c r="W9" s="564"/>
      <c r="X9" s="564"/>
      <c r="Y9" s="564"/>
      <c r="Z9" s="564"/>
      <c r="AA9" s="565"/>
    </row>
    <row r="10" spans="1:27" ht="21" thickBot="1">
      <c r="A10" s="566" t="s">
        <v>7</v>
      </c>
      <c r="B10" s="569" t="s">
        <v>8</v>
      </c>
      <c r="C10" s="566" t="s">
        <v>9</v>
      </c>
      <c r="D10" s="572" t="s">
        <v>10</v>
      </c>
      <c r="E10" s="573" t="s">
        <v>11</v>
      </c>
      <c r="F10" s="574" t="s">
        <v>106</v>
      </c>
      <c r="G10" s="575"/>
      <c r="H10" s="575"/>
      <c r="I10" s="575"/>
      <c r="J10" s="89">
        <v>15</v>
      </c>
      <c r="K10" s="575" t="s">
        <v>12</v>
      </c>
      <c r="L10" s="575"/>
      <c r="M10" s="575"/>
      <c r="N10" s="575"/>
      <c r="O10" s="575"/>
      <c r="P10" s="576"/>
      <c r="Q10" s="574" t="s">
        <v>107</v>
      </c>
      <c r="R10" s="575"/>
      <c r="S10" s="575"/>
      <c r="T10" s="576"/>
      <c r="U10" s="89">
        <v>17</v>
      </c>
      <c r="V10" s="574" t="s">
        <v>12</v>
      </c>
      <c r="W10" s="575"/>
      <c r="X10" s="575"/>
      <c r="Y10" s="575"/>
      <c r="Z10" s="575"/>
      <c r="AA10" s="576"/>
    </row>
    <row r="11" spans="1:27" ht="21" thickBot="1">
      <c r="A11" s="567"/>
      <c r="B11" s="570"/>
      <c r="C11" s="567"/>
      <c r="D11" s="572"/>
      <c r="E11" s="573"/>
      <c r="F11" s="577" t="s">
        <v>13</v>
      </c>
      <c r="G11" s="578" t="s">
        <v>14</v>
      </c>
      <c r="H11" s="579"/>
      <c r="I11" s="579"/>
      <c r="J11" s="579"/>
      <c r="K11" s="580" t="s">
        <v>15</v>
      </c>
      <c r="L11" s="582" t="s">
        <v>16</v>
      </c>
      <c r="M11" s="582" t="s">
        <v>17</v>
      </c>
      <c r="N11" s="582" t="s">
        <v>18</v>
      </c>
      <c r="O11" s="588" t="s">
        <v>19</v>
      </c>
      <c r="P11" s="589"/>
      <c r="Q11" s="568" t="s">
        <v>13</v>
      </c>
      <c r="R11" s="578" t="s">
        <v>14</v>
      </c>
      <c r="S11" s="579"/>
      <c r="T11" s="579"/>
      <c r="U11" s="579"/>
      <c r="V11" s="580" t="s">
        <v>15</v>
      </c>
      <c r="W11" s="582" t="s">
        <v>16</v>
      </c>
      <c r="X11" s="582" t="s">
        <v>17</v>
      </c>
      <c r="Y11" s="582" t="s">
        <v>18</v>
      </c>
      <c r="Z11" s="588" t="s">
        <v>19</v>
      </c>
      <c r="AA11" s="589"/>
    </row>
    <row r="12" spans="1:27" ht="21" thickBot="1">
      <c r="A12" s="567"/>
      <c r="B12" s="570"/>
      <c r="C12" s="567"/>
      <c r="D12" s="572"/>
      <c r="E12" s="573"/>
      <c r="F12" s="577"/>
      <c r="G12" s="586" t="s">
        <v>13</v>
      </c>
      <c r="H12" s="587" t="s">
        <v>20</v>
      </c>
      <c r="I12" s="587"/>
      <c r="J12" s="587"/>
      <c r="K12" s="581"/>
      <c r="L12" s="583"/>
      <c r="M12" s="583"/>
      <c r="N12" s="583"/>
      <c r="O12" s="590" t="s">
        <v>21</v>
      </c>
      <c r="P12" s="584" t="s">
        <v>22</v>
      </c>
      <c r="Q12" s="572"/>
      <c r="R12" s="586" t="s">
        <v>13</v>
      </c>
      <c r="S12" s="587" t="s">
        <v>20</v>
      </c>
      <c r="T12" s="587"/>
      <c r="U12" s="587"/>
      <c r="V12" s="581"/>
      <c r="W12" s="583"/>
      <c r="X12" s="583"/>
      <c r="Y12" s="583"/>
      <c r="Z12" s="590" t="s">
        <v>23</v>
      </c>
      <c r="AA12" s="584" t="s">
        <v>24</v>
      </c>
    </row>
    <row r="13" spans="1:27" ht="206.25" customHeight="1" thickBot="1">
      <c r="A13" s="568"/>
      <c r="B13" s="571"/>
      <c r="C13" s="568"/>
      <c r="D13" s="572"/>
      <c r="E13" s="573"/>
      <c r="F13" s="577"/>
      <c r="G13" s="586"/>
      <c r="H13" s="2" t="s">
        <v>25</v>
      </c>
      <c r="I13" s="3" t="s">
        <v>26</v>
      </c>
      <c r="J13" s="4" t="s">
        <v>27</v>
      </c>
      <c r="K13" s="581"/>
      <c r="L13" s="583"/>
      <c r="M13" s="583"/>
      <c r="N13" s="583"/>
      <c r="O13" s="591"/>
      <c r="P13" s="585"/>
      <c r="Q13" s="572"/>
      <c r="R13" s="586"/>
      <c r="S13" s="2" t="s">
        <v>25</v>
      </c>
      <c r="T13" s="3" t="s">
        <v>26</v>
      </c>
      <c r="U13" s="4" t="s">
        <v>27</v>
      </c>
      <c r="V13" s="581"/>
      <c r="W13" s="583"/>
      <c r="X13" s="583"/>
      <c r="Y13" s="583"/>
      <c r="Z13" s="591"/>
      <c r="AA13" s="585"/>
    </row>
    <row r="14" spans="1:27" ht="20.25">
      <c r="A14" s="82" t="s">
        <v>28</v>
      </c>
      <c r="B14" s="97" t="s">
        <v>109</v>
      </c>
      <c r="C14" s="101">
        <v>105</v>
      </c>
      <c r="D14" s="200">
        <f>E14/30</f>
        <v>3.5</v>
      </c>
      <c r="E14" s="203">
        <f>F14+Q14</f>
        <v>105</v>
      </c>
      <c r="F14" s="208">
        <f>G14+K14</f>
        <v>105</v>
      </c>
      <c r="G14" s="205">
        <f>H14+I14+J14</f>
        <v>30</v>
      </c>
      <c r="H14" s="144">
        <v>6</v>
      </c>
      <c r="I14" s="6"/>
      <c r="J14" s="10">
        <v>24</v>
      </c>
      <c r="K14" s="9">
        <v>75</v>
      </c>
      <c r="L14" s="6"/>
      <c r="M14" s="6"/>
      <c r="N14" s="6"/>
      <c r="O14" s="6" t="s">
        <v>93</v>
      </c>
      <c r="P14" s="7"/>
      <c r="Q14" s="104">
        <f>R14+V14</f>
        <v>0</v>
      </c>
      <c r="R14" s="205">
        <f>S14+T14+U14</f>
        <v>0</v>
      </c>
      <c r="S14" s="144"/>
      <c r="T14" s="6"/>
      <c r="U14" s="7"/>
      <c r="V14" s="9"/>
      <c r="W14" s="6"/>
      <c r="X14" s="6"/>
      <c r="Y14" s="6"/>
      <c r="Z14" s="6"/>
      <c r="AA14" s="10"/>
    </row>
    <row r="15" spans="1:27" ht="20.25">
      <c r="A15" s="88" t="s">
        <v>29</v>
      </c>
      <c r="B15" s="98" t="s">
        <v>110</v>
      </c>
      <c r="C15" s="102">
        <v>165</v>
      </c>
      <c r="D15" s="201">
        <f t="shared" ref="D15:D26" si="0">E15/30</f>
        <v>4</v>
      </c>
      <c r="E15" s="204">
        <f t="shared" ref="E15:E25" si="1">F15+Q15</f>
        <v>120</v>
      </c>
      <c r="F15" s="209">
        <f t="shared" ref="F15:F26" si="2">G15+K15</f>
        <v>60</v>
      </c>
      <c r="G15" s="206">
        <f t="shared" ref="G15:G26" si="3">H15+I15+J15</f>
        <v>30</v>
      </c>
      <c r="H15" s="145"/>
      <c r="I15" s="12"/>
      <c r="J15" s="16">
        <v>30</v>
      </c>
      <c r="K15" s="15">
        <v>30</v>
      </c>
      <c r="L15" s="12"/>
      <c r="M15" s="12"/>
      <c r="N15" s="12"/>
      <c r="O15" s="12"/>
      <c r="P15" s="13" t="s">
        <v>60</v>
      </c>
      <c r="Q15" s="105">
        <f t="shared" ref="Q15:Q26" si="4">R15+V15</f>
        <v>60</v>
      </c>
      <c r="R15" s="206">
        <f t="shared" ref="R15:R26" si="5">S15+T15+U15</f>
        <v>34</v>
      </c>
      <c r="S15" s="145"/>
      <c r="T15" s="12"/>
      <c r="U15" s="13">
        <v>34</v>
      </c>
      <c r="V15" s="15">
        <v>26</v>
      </c>
      <c r="W15" s="12"/>
      <c r="X15" s="12"/>
      <c r="Y15" s="12"/>
      <c r="Z15" s="12" t="s">
        <v>97</v>
      </c>
      <c r="AA15" s="16"/>
    </row>
    <row r="16" spans="1:27" ht="20.25">
      <c r="A16" s="88" t="s">
        <v>30</v>
      </c>
      <c r="B16" s="98" t="s">
        <v>239</v>
      </c>
      <c r="C16" s="102">
        <v>120</v>
      </c>
      <c r="D16" s="201">
        <f t="shared" si="0"/>
        <v>4</v>
      </c>
      <c r="E16" s="204">
        <f t="shared" si="1"/>
        <v>120</v>
      </c>
      <c r="F16" s="209">
        <f t="shared" si="2"/>
        <v>120</v>
      </c>
      <c r="G16" s="206">
        <f t="shared" si="3"/>
        <v>60</v>
      </c>
      <c r="H16" s="145">
        <v>16</v>
      </c>
      <c r="I16" s="12"/>
      <c r="J16" s="16">
        <v>44</v>
      </c>
      <c r="K16" s="15">
        <v>60</v>
      </c>
      <c r="L16" s="12"/>
      <c r="M16" s="12"/>
      <c r="N16" s="12"/>
      <c r="O16" s="12"/>
      <c r="P16" s="13" t="s">
        <v>58</v>
      </c>
      <c r="Q16" s="105">
        <f t="shared" si="4"/>
        <v>0</v>
      </c>
      <c r="R16" s="206">
        <f t="shared" si="5"/>
        <v>0</v>
      </c>
      <c r="S16" s="145"/>
      <c r="T16" s="12"/>
      <c r="U16" s="13"/>
      <c r="V16" s="15"/>
      <c r="W16" s="12"/>
      <c r="X16" s="12"/>
      <c r="Y16" s="12"/>
      <c r="Z16" s="12"/>
      <c r="AA16" s="16"/>
    </row>
    <row r="17" spans="1:27" ht="20.25">
      <c r="A17" s="88" t="s">
        <v>31</v>
      </c>
      <c r="B17" s="98" t="s">
        <v>334</v>
      </c>
      <c r="C17" s="102">
        <v>150</v>
      </c>
      <c r="D17" s="201">
        <f t="shared" si="0"/>
        <v>5</v>
      </c>
      <c r="E17" s="204">
        <f t="shared" si="1"/>
        <v>150</v>
      </c>
      <c r="F17" s="209">
        <f t="shared" si="2"/>
        <v>90</v>
      </c>
      <c r="G17" s="206">
        <f t="shared" si="3"/>
        <v>46</v>
      </c>
      <c r="H17" s="145">
        <v>30</v>
      </c>
      <c r="I17" s="12"/>
      <c r="J17" s="16">
        <v>16</v>
      </c>
      <c r="K17" s="15">
        <f>44</f>
        <v>44</v>
      </c>
      <c r="L17" s="12"/>
      <c r="M17" s="12"/>
      <c r="N17" s="12"/>
      <c r="O17" s="12"/>
      <c r="P17" s="13" t="s">
        <v>58</v>
      </c>
      <c r="Q17" s="105">
        <f t="shared" si="4"/>
        <v>60</v>
      </c>
      <c r="R17" s="206">
        <f t="shared" si="5"/>
        <v>32</v>
      </c>
      <c r="S17" s="145">
        <f>48-30</f>
        <v>18</v>
      </c>
      <c r="T17" s="12"/>
      <c r="U17" s="13">
        <v>14</v>
      </c>
      <c r="V17" s="15">
        <f>72-44</f>
        <v>28</v>
      </c>
      <c r="W17" s="12" t="s">
        <v>115</v>
      </c>
      <c r="X17" s="12"/>
      <c r="Y17" s="12"/>
      <c r="Z17" s="12" t="s">
        <v>97</v>
      </c>
      <c r="AA17" s="16"/>
    </row>
    <row r="18" spans="1:27" ht="20.25">
      <c r="A18" s="88" t="s">
        <v>32</v>
      </c>
      <c r="B18" s="98" t="s">
        <v>335</v>
      </c>
      <c r="C18" s="102">
        <v>150</v>
      </c>
      <c r="D18" s="201">
        <f t="shared" si="0"/>
        <v>5</v>
      </c>
      <c r="E18" s="204">
        <f t="shared" si="1"/>
        <v>150</v>
      </c>
      <c r="F18" s="209">
        <f t="shared" si="2"/>
        <v>0</v>
      </c>
      <c r="G18" s="206">
        <f t="shared" si="3"/>
        <v>0</v>
      </c>
      <c r="H18" s="145"/>
      <c r="I18" s="12"/>
      <c r="J18" s="16"/>
      <c r="K18" s="15"/>
      <c r="L18" s="12"/>
      <c r="M18" s="12"/>
      <c r="N18" s="12"/>
      <c r="O18" s="12"/>
      <c r="P18" s="13"/>
      <c r="Q18" s="105">
        <f t="shared" si="4"/>
        <v>150</v>
      </c>
      <c r="R18" s="206">
        <f t="shared" si="5"/>
        <v>84</v>
      </c>
      <c r="S18" s="145"/>
      <c r="T18" s="12"/>
      <c r="U18" s="13">
        <v>84</v>
      </c>
      <c r="V18" s="15">
        <v>66</v>
      </c>
      <c r="W18" s="12"/>
      <c r="X18" s="12"/>
      <c r="Y18" s="12"/>
      <c r="Z18" s="12"/>
      <c r="AA18" s="16" t="s">
        <v>58</v>
      </c>
    </row>
    <row r="19" spans="1:27" ht="20.25">
      <c r="A19" s="88" t="s">
        <v>33</v>
      </c>
      <c r="B19" s="98" t="s">
        <v>336</v>
      </c>
      <c r="C19" s="102">
        <v>180</v>
      </c>
      <c r="D19" s="201">
        <f t="shared" si="0"/>
        <v>6</v>
      </c>
      <c r="E19" s="204">
        <f t="shared" si="1"/>
        <v>180</v>
      </c>
      <c r="F19" s="209">
        <f t="shared" si="2"/>
        <v>0</v>
      </c>
      <c r="G19" s="206">
        <f t="shared" si="3"/>
        <v>0</v>
      </c>
      <c r="H19" s="145"/>
      <c r="I19" s="12"/>
      <c r="J19" s="16"/>
      <c r="K19" s="15"/>
      <c r="L19" s="12"/>
      <c r="M19" s="12"/>
      <c r="N19" s="12"/>
      <c r="O19" s="12"/>
      <c r="P19" s="13"/>
      <c r="Q19" s="105">
        <f t="shared" si="4"/>
        <v>180</v>
      </c>
      <c r="R19" s="206">
        <f t="shared" si="5"/>
        <v>120</v>
      </c>
      <c r="S19" s="145">
        <v>50</v>
      </c>
      <c r="T19" s="12"/>
      <c r="U19" s="13">
        <v>70</v>
      </c>
      <c r="V19" s="15">
        <v>60</v>
      </c>
      <c r="W19" s="12"/>
      <c r="X19" s="12"/>
      <c r="Y19" s="12"/>
      <c r="Z19" s="12" t="s">
        <v>97</v>
      </c>
      <c r="AA19" s="16"/>
    </row>
    <row r="20" spans="1:27" ht="20.25">
      <c r="A20" s="88"/>
      <c r="B20" s="98" t="s">
        <v>339</v>
      </c>
      <c r="C20" s="102">
        <v>150</v>
      </c>
      <c r="D20" s="201">
        <f t="shared" si="0"/>
        <v>5</v>
      </c>
      <c r="E20" s="204">
        <f t="shared" si="1"/>
        <v>150</v>
      </c>
      <c r="F20" s="209">
        <f t="shared" si="2"/>
        <v>150</v>
      </c>
      <c r="G20" s="206">
        <f t="shared" si="3"/>
        <v>60</v>
      </c>
      <c r="H20" s="145">
        <v>16</v>
      </c>
      <c r="I20" s="12"/>
      <c r="J20" s="16">
        <v>44</v>
      </c>
      <c r="K20" s="15">
        <v>90</v>
      </c>
      <c r="L20" s="12"/>
      <c r="M20" s="12"/>
      <c r="N20" s="12"/>
      <c r="O20" s="12" t="s">
        <v>97</v>
      </c>
      <c r="P20" s="13"/>
      <c r="Q20" s="105"/>
      <c r="R20" s="206"/>
      <c r="S20" s="145"/>
      <c r="T20" s="12"/>
      <c r="U20" s="13"/>
      <c r="V20" s="15"/>
      <c r="W20" s="12"/>
      <c r="X20" s="12"/>
      <c r="Y20" s="12"/>
      <c r="Z20" s="12"/>
      <c r="AA20" s="16"/>
    </row>
    <row r="21" spans="1:27" ht="20.25">
      <c r="A21" s="88" t="s">
        <v>34</v>
      </c>
      <c r="B21" s="98" t="s">
        <v>337</v>
      </c>
      <c r="C21" s="102">
        <v>300</v>
      </c>
      <c r="D21" s="201">
        <f t="shared" si="0"/>
        <v>10</v>
      </c>
      <c r="E21" s="204">
        <f t="shared" si="1"/>
        <v>300</v>
      </c>
      <c r="F21" s="209">
        <f t="shared" si="2"/>
        <v>195</v>
      </c>
      <c r="G21" s="206">
        <f t="shared" si="3"/>
        <v>136</v>
      </c>
      <c r="H21" s="145">
        <v>60</v>
      </c>
      <c r="I21" s="12"/>
      <c r="J21" s="16">
        <v>76</v>
      </c>
      <c r="K21" s="15">
        <f>44+15</f>
        <v>59</v>
      </c>
      <c r="L21" s="12"/>
      <c r="M21" s="12"/>
      <c r="N21" s="12"/>
      <c r="O21" s="12"/>
      <c r="P21" s="13" t="s">
        <v>58</v>
      </c>
      <c r="Q21" s="105">
        <f t="shared" si="4"/>
        <v>105</v>
      </c>
      <c r="R21" s="206">
        <f t="shared" si="5"/>
        <v>66</v>
      </c>
      <c r="S21" s="145">
        <v>30</v>
      </c>
      <c r="T21" s="12"/>
      <c r="U21" s="13">
        <f>36</f>
        <v>36</v>
      </c>
      <c r="V21" s="15">
        <f>54-15</f>
        <v>39</v>
      </c>
      <c r="W21" s="12"/>
      <c r="X21" s="12"/>
      <c r="Y21" s="12"/>
      <c r="Z21" s="12" t="s">
        <v>97</v>
      </c>
      <c r="AA21" s="16"/>
    </row>
    <row r="22" spans="1:27" ht="21" thickBot="1">
      <c r="A22" s="88" t="s">
        <v>35</v>
      </c>
      <c r="B22" s="98" t="s">
        <v>331</v>
      </c>
      <c r="C22" s="102">
        <v>300</v>
      </c>
      <c r="D22" s="201">
        <f t="shared" si="0"/>
        <v>4</v>
      </c>
      <c r="E22" s="204">
        <f t="shared" si="1"/>
        <v>120</v>
      </c>
      <c r="F22" s="209">
        <f t="shared" si="2"/>
        <v>0</v>
      </c>
      <c r="G22" s="206">
        <f t="shared" si="3"/>
        <v>0</v>
      </c>
      <c r="H22" s="145"/>
      <c r="I22" s="12"/>
      <c r="J22" s="16"/>
      <c r="K22" s="15"/>
      <c r="L22" s="12"/>
      <c r="M22" s="12"/>
      <c r="N22" s="12"/>
      <c r="O22" s="12"/>
      <c r="P22" s="13"/>
      <c r="Q22" s="105">
        <f t="shared" si="4"/>
        <v>120</v>
      </c>
      <c r="R22" s="206">
        <f t="shared" si="5"/>
        <v>68</v>
      </c>
      <c r="S22" s="145">
        <v>34</v>
      </c>
      <c r="T22" s="12"/>
      <c r="U22" s="13">
        <v>34</v>
      </c>
      <c r="V22" s="15">
        <v>52</v>
      </c>
      <c r="W22" s="12"/>
      <c r="X22" s="12"/>
      <c r="Y22" s="12"/>
      <c r="Z22" s="12"/>
      <c r="AA22" s="16" t="s">
        <v>60</v>
      </c>
    </row>
    <row r="23" spans="1:27" ht="20.25">
      <c r="A23" s="217" t="s">
        <v>36</v>
      </c>
      <c r="B23" s="218" t="s">
        <v>181</v>
      </c>
      <c r="C23" s="219">
        <v>135</v>
      </c>
      <c r="D23" s="220">
        <f t="shared" si="0"/>
        <v>3</v>
      </c>
      <c r="E23" s="221">
        <f t="shared" si="1"/>
        <v>90</v>
      </c>
      <c r="F23" s="222">
        <f t="shared" si="2"/>
        <v>45</v>
      </c>
      <c r="G23" s="220">
        <f t="shared" si="3"/>
        <v>30</v>
      </c>
      <c r="H23" s="225"/>
      <c r="I23" s="223"/>
      <c r="J23" s="226">
        <v>30</v>
      </c>
      <c r="K23" s="225">
        <v>15</v>
      </c>
      <c r="L23" s="223"/>
      <c r="M23" s="223"/>
      <c r="N23" s="223"/>
      <c r="O23" s="223"/>
      <c r="P23" s="224" t="s">
        <v>59</v>
      </c>
      <c r="Q23" s="213">
        <f t="shared" si="4"/>
        <v>45</v>
      </c>
      <c r="R23" s="220">
        <f t="shared" si="5"/>
        <v>34</v>
      </c>
      <c r="S23" s="225"/>
      <c r="T23" s="223"/>
      <c r="U23" s="226">
        <v>34</v>
      </c>
      <c r="V23" s="225">
        <v>11</v>
      </c>
      <c r="W23" s="223"/>
      <c r="X23" s="223"/>
      <c r="Y23" s="223"/>
      <c r="Z23" s="223"/>
      <c r="AA23" s="224" t="s">
        <v>60</v>
      </c>
    </row>
    <row r="24" spans="1:27" ht="20.25">
      <c r="A24" s="227" t="s">
        <v>37</v>
      </c>
      <c r="B24" s="228" t="s">
        <v>121</v>
      </c>
      <c r="C24" s="229">
        <v>120</v>
      </c>
      <c r="D24" s="230">
        <f t="shared" si="0"/>
        <v>4</v>
      </c>
      <c r="E24" s="231">
        <f t="shared" si="1"/>
        <v>120</v>
      </c>
      <c r="F24" s="232">
        <f t="shared" si="2"/>
        <v>120</v>
      </c>
      <c r="G24" s="230">
        <f t="shared" si="3"/>
        <v>60</v>
      </c>
      <c r="H24" s="235">
        <v>30</v>
      </c>
      <c r="I24" s="202"/>
      <c r="J24" s="237">
        <v>30</v>
      </c>
      <c r="K24" s="235">
        <v>60</v>
      </c>
      <c r="L24" s="202"/>
      <c r="M24" s="202"/>
      <c r="N24" s="202"/>
      <c r="O24" s="202"/>
      <c r="P24" s="236" t="s">
        <v>58</v>
      </c>
      <c r="Q24" s="238">
        <f t="shared" si="4"/>
        <v>0</v>
      </c>
      <c r="R24" s="230">
        <f t="shared" si="5"/>
        <v>0</v>
      </c>
      <c r="S24" s="235"/>
      <c r="T24" s="202"/>
      <c r="U24" s="237"/>
      <c r="V24" s="235"/>
      <c r="W24" s="202"/>
      <c r="X24" s="202"/>
      <c r="Y24" s="202"/>
      <c r="Z24" s="202"/>
      <c r="AA24" s="236"/>
    </row>
    <row r="25" spans="1:27" ht="21" thickBot="1">
      <c r="A25" s="196" t="s">
        <v>38</v>
      </c>
      <c r="B25" s="197" t="s">
        <v>338</v>
      </c>
      <c r="C25" s="198">
        <v>150</v>
      </c>
      <c r="D25" s="230">
        <f t="shared" si="0"/>
        <v>5</v>
      </c>
      <c r="E25" s="231">
        <f t="shared" si="1"/>
        <v>150</v>
      </c>
      <c r="F25" s="232">
        <f t="shared" si="2"/>
        <v>0</v>
      </c>
      <c r="G25" s="230">
        <f t="shared" si="3"/>
        <v>0</v>
      </c>
      <c r="H25" s="211"/>
      <c r="I25" s="233"/>
      <c r="J25" s="234"/>
      <c r="K25" s="211"/>
      <c r="L25" s="233"/>
      <c r="M25" s="233"/>
      <c r="N25" s="233"/>
      <c r="O25" s="233"/>
      <c r="P25" s="212"/>
      <c r="Q25" s="238">
        <f t="shared" si="4"/>
        <v>150</v>
      </c>
      <c r="R25" s="230">
        <f t="shared" si="5"/>
        <v>68</v>
      </c>
      <c r="S25" s="211">
        <v>34</v>
      </c>
      <c r="T25" s="233"/>
      <c r="U25" s="234">
        <v>34</v>
      </c>
      <c r="V25" s="211">
        <v>82</v>
      </c>
      <c r="W25" s="233"/>
      <c r="X25" s="233"/>
      <c r="Y25" s="233"/>
      <c r="Z25" s="233"/>
      <c r="AA25" s="212" t="s">
        <v>58</v>
      </c>
    </row>
    <row r="26" spans="1:27" ht="21" thickBot="1">
      <c r="A26" s="239" t="s">
        <v>39</v>
      </c>
      <c r="B26" s="240" t="s">
        <v>120</v>
      </c>
      <c r="C26" s="241">
        <v>330</v>
      </c>
      <c r="D26" s="242">
        <f t="shared" si="0"/>
        <v>0</v>
      </c>
      <c r="E26" s="243">
        <v>0</v>
      </c>
      <c r="F26" s="244">
        <f t="shared" si="2"/>
        <v>0</v>
      </c>
      <c r="G26" s="245">
        <f t="shared" si="3"/>
        <v>0</v>
      </c>
      <c r="H26" s="246"/>
      <c r="I26" s="247"/>
      <c r="J26" s="248"/>
      <c r="K26" s="246"/>
      <c r="L26" s="247"/>
      <c r="M26" s="247"/>
      <c r="N26" s="247"/>
      <c r="O26" s="247"/>
      <c r="P26" s="249"/>
      <c r="Q26" s="250">
        <f t="shared" si="4"/>
        <v>180</v>
      </c>
      <c r="R26" s="245">
        <f t="shared" si="5"/>
        <v>120</v>
      </c>
      <c r="S26" s="246"/>
      <c r="T26" s="247"/>
      <c r="U26" s="248">
        <f>4*30</f>
        <v>120</v>
      </c>
      <c r="V26" s="246">
        <f>4*15</f>
        <v>60</v>
      </c>
      <c r="W26" s="247"/>
      <c r="X26" s="247"/>
      <c r="Y26" s="247"/>
      <c r="Z26" s="247"/>
      <c r="AA26" s="249" t="s">
        <v>58</v>
      </c>
    </row>
    <row r="27" spans="1:27" ht="21" thickBot="1">
      <c r="A27" s="195"/>
      <c r="B27" s="194" t="s">
        <v>42</v>
      </c>
      <c r="C27" s="19">
        <f t="shared" ref="C27:K27" si="6">SUM(C14:C26)</f>
        <v>2355</v>
      </c>
      <c r="D27" s="19">
        <f t="shared" si="6"/>
        <v>58.5</v>
      </c>
      <c r="E27" s="19">
        <f t="shared" si="6"/>
        <v>1755</v>
      </c>
      <c r="F27" s="19">
        <f t="shared" si="6"/>
        <v>885</v>
      </c>
      <c r="G27" s="19">
        <f t="shared" si="6"/>
        <v>452</v>
      </c>
      <c r="H27" s="19">
        <f t="shared" si="6"/>
        <v>158</v>
      </c>
      <c r="I27" s="19">
        <f t="shared" si="6"/>
        <v>0</v>
      </c>
      <c r="J27" s="19">
        <f t="shared" si="6"/>
        <v>294</v>
      </c>
      <c r="K27" s="19">
        <f t="shared" si="6"/>
        <v>433</v>
      </c>
      <c r="L27" s="19">
        <v>0</v>
      </c>
      <c r="M27" s="19">
        <f>SUM(M14:M26)</f>
        <v>0</v>
      </c>
      <c r="N27" s="19">
        <f>SUM(N14:N26)</f>
        <v>0</v>
      </c>
      <c r="O27" s="19">
        <v>2</v>
      </c>
      <c r="P27" s="19">
        <v>6</v>
      </c>
      <c r="Q27" s="216">
        <f>SUM(Q14:Q26)</f>
        <v>1050</v>
      </c>
      <c r="R27" s="216">
        <f>SUM(R14:R25)</f>
        <v>506</v>
      </c>
      <c r="S27" s="216">
        <f>SUM(S14:S26)</f>
        <v>166</v>
      </c>
      <c r="T27" s="216">
        <f>SUM(T14:T26)</f>
        <v>0</v>
      </c>
      <c r="U27" s="216">
        <f>SUM(U14:U26)</f>
        <v>460</v>
      </c>
      <c r="V27" s="216">
        <f>SUM(V14:V26)</f>
        <v>424</v>
      </c>
      <c r="W27" s="216">
        <v>1</v>
      </c>
      <c r="X27" s="216">
        <f>SUM(X14:X26)</f>
        <v>0</v>
      </c>
      <c r="Y27" s="216">
        <f>SUM(Y14:Y26)</f>
        <v>0</v>
      </c>
      <c r="Z27" s="216">
        <v>4</v>
      </c>
      <c r="AA27" s="216">
        <v>4</v>
      </c>
    </row>
    <row r="28" spans="1:27" ht="21" thickBot="1">
      <c r="A28" s="592"/>
      <c r="B28" s="24" t="s">
        <v>43</v>
      </c>
      <c r="C28" s="25"/>
      <c r="D28" s="26"/>
      <c r="E28" s="27"/>
      <c r="F28" s="28"/>
      <c r="G28" s="29">
        <f>G27/J10</f>
        <v>30.133333333333333</v>
      </c>
      <c r="H28" s="30"/>
      <c r="I28" s="31"/>
      <c r="J28" s="31"/>
      <c r="K28" s="31"/>
      <c r="L28" s="31"/>
      <c r="M28" s="31"/>
      <c r="N28" s="31"/>
      <c r="O28" s="32"/>
      <c r="P28" s="33"/>
      <c r="Q28" s="28"/>
      <c r="R28" s="34">
        <f>SUM(R14:R25)/U10</f>
        <v>29.764705882352942</v>
      </c>
      <c r="S28" s="35"/>
      <c r="T28" s="25"/>
      <c r="U28" s="25"/>
      <c r="V28" s="25"/>
      <c r="W28" s="25"/>
      <c r="X28" s="25"/>
      <c r="Y28" s="25"/>
      <c r="Z28" s="36"/>
      <c r="AA28" s="90"/>
    </row>
    <row r="29" spans="1:27" ht="21" thickBot="1">
      <c r="A29" s="593"/>
      <c r="B29" s="37" t="s">
        <v>44</v>
      </c>
      <c r="C29" s="27"/>
      <c r="D29" s="38"/>
      <c r="E29" s="27"/>
      <c r="F29" s="39"/>
      <c r="G29" s="40"/>
      <c r="H29" s="41"/>
      <c r="I29" s="27"/>
      <c r="J29" s="27"/>
      <c r="K29" s="27"/>
      <c r="L29" s="27"/>
      <c r="M29" s="27"/>
      <c r="N29" s="42"/>
      <c r="O29" s="23">
        <v>2</v>
      </c>
      <c r="P29" s="43"/>
      <c r="Q29" s="44"/>
      <c r="R29" s="45"/>
      <c r="S29" s="46"/>
      <c r="T29" s="46"/>
      <c r="U29" s="46"/>
      <c r="V29" s="46"/>
      <c r="W29" s="46"/>
      <c r="X29" s="46"/>
      <c r="Y29" s="42"/>
      <c r="Z29" s="23">
        <v>4</v>
      </c>
      <c r="AA29" s="91"/>
    </row>
    <row r="30" spans="1:27" ht="21" thickBot="1">
      <c r="A30" s="593"/>
      <c r="B30" s="37" t="s">
        <v>45</v>
      </c>
      <c r="C30" s="27"/>
      <c r="D30" s="38"/>
      <c r="E30" s="27"/>
      <c r="F30" s="39"/>
      <c r="G30" s="42"/>
      <c r="H30" s="41"/>
      <c r="I30" s="27"/>
      <c r="J30" s="27"/>
      <c r="K30" s="27"/>
      <c r="L30" s="47"/>
      <c r="M30" s="27"/>
      <c r="N30" s="46"/>
      <c r="O30" s="40"/>
      <c r="P30" s="23">
        <v>6</v>
      </c>
      <c r="Q30" s="44"/>
      <c r="R30" s="46"/>
      <c r="S30" s="46"/>
      <c r="T30" s="46"/>
      <c r="U30" s="46"/>
      <c r="V30" s="46"/>
      <c r="W30" s="48"/>
      <c r="X30" s="46"/>
      <c r="Y30" s="46"/>
      <c r="Z30" s="40"/>
      <c r="AA30" s="23">
        <v>5</v>
      </c>
    </row>
    <row r="31" spans="1:27" ht="21" thickBot="1">
      <c r="A31" s="593"/>
      <c r="B31" s="49" t="s">
        <v>46</v>
      </c>
      <c r="C31" s="47"/>
      <c r="D31" s="50"/>
      <c r="E31" s="47"/>
      <c r="F31" s="51"/>
      <c r="G31" s="50"/>
      <c r="H31" s="52"/>
      <c r="I31" s="53"/>
      <c r="J31" s="53"/>
      <c r="K31" s="54"/>
      <c r="L31" s="23">
        <v>0</v>
      </c>
      <c r="M31" s="55"/>
      <c r="N31" s="56"/>
      <c r="O31" s="56"/>
      <c r="P31" s="57"/>
      <c r="Q31" s="58"/>
      <c r="R31" s="48"/>
      <c r="S31" s="48"/>
      <c r="T31" s="48"/>
      <c r="U31" s="48"/>
      <c r="V31" s="59"/>
      <c r="W31" s="23">
        <v>1</v>
      </c>
      <c r="X31" s="51"/>
      <c r="Y31" s="47"/>
      <c r="Z31" s="48"/>
      <c r="AA31" s="92"/>
    </row>
    <row r="32" spans="1:27" ht="21" thickBot="1">
      <c r="A32" s="594"/>
      <c r="B32" s="87" t="s">
        <v>47</v>
      </c>
      <c r="C32" s="60">
        <f>SUM(C28:C31)</f>
        <v>0</v>
      </c>
      <c r="D32" s="60">
        <f t="shared" ref="D32:AA32" si="7">SUM(D28:D31)</f>
        <v>0</v>
      </c>
      <c r="E32" s="60">
        <f t="shared" si="7"/>
        <v>0</v>
      </c>
      <c r="F32" s="61">
        <f t="shared" si="7"/>
        <v>0</v>
      </c>
      <c r="G32" s="136">
        <f>SUM(G28:G31)</f>
        <v>30.133333333333333</v>
      </c>
      <c r="H32" s="22">
        <f t="shared" si="7"/>
        <v>0</v>
      </c>
      <c r="I32" s="20">
        <f t="shared" si="7"/>
        <v>0</v>
      </c>
      <c r="J32" s="20">
        <f t="shared" si="7"/>
        <v>0</v>
      </c>
      <c r="K32" s="21">
        <f t="shared" si="7"/>
        <v>0</v>
      </c>
      <c r="L32" s="23">
        <f t="shared" si="7"/>
        <v>0</v>
      </c>
      <c r="M32" s="22">
        <f t="shared" si="7"/>
        <v>0</v>
      </c>
      <c r="N32" s="20">
        <f t="shared" si="7"/>
        <v>0</v>
      </c>
      <c r="O32" s="20">
        <f>SUM(O28:O31)</f>
        <v>2</v>
      </c>
      <c r="P32" s="20">
        <f t="shared" si="7"/>
        <v>6</v>
      </c>
      <c r="Q32" s="61">
        <f t="shared" si="7"/>
        <v>0</v>
      </c>
      <c r="R32" s="136">
        <f t="shared" si="7"/>
        <v>29.764705882352942</v>
      </c>
      <c r="S32" s="118">
        <f t="shared" si="7"/>
        <v>0</v>
      </c>
      <c r="T32" s="60">
        <f t="shared" si="7"/>
        <v>0</v>
      </c>
      <c r="U32" s="60">
        <f t="shared" si="7"/>
        <v>0</v>
      </c>
      <c r="V32" s="60">
        <f t="shared" si="7"/>
        <v>0</v>
      </c>
      <c r="W32" s="60">
        <f t="shared" si="7"/>
        <v>1</v>
      </c>
      <c r="X32" s="60">
        <f t="shared" si="7"/>
        <v>0</v>
      </c>
      <c r="Y32" s="60">
        <f t="shared" si="7"/>
        <v>0</v>
      </c>
      <c r="Z32" s="60">
        <f t="shared" si="7"/>
        <v>4</v>
      </c>
      <c r="AA32" s="93">
        <f t="shared" si="7"/>
        <v>5</v>
      </c>
    </row>
    <row r="33" spans="1:27" ht="20.25">
      <c r="A33" s="62"/>
      <c r="B33" s="62"/>
      <c r="C33" s="63"/>
      <c r="D33" s="62"/>
      <c r="E33" s="63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</row>
    <row r="35" spans="1:27" ht="20.25">
      <c r="A35" s="62"/>
      <c r="B35" s="62"/>
      <c r="C35" s="63"/>
      <c r="D35" s="62"/>
      <c r="E35" s="63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</row>
    <row r="36" spans="1:27" ht="26.25">
      <c r="A36" s="1"/>
      <c r="B36" s="64" t="s">
        <v>85</v>
      </c>
      <c r="C36" s="64"/>
      <c r="D36" s="64"/>
      <c r="E36" s="64"/>
      <c r="F36" s="64"/>
      <c r="G36" s="64"/>
      <c r="H36" s="64"/>
      <c r="I36" s="64"/>
      <c r="J36" s="64"/>
      <c r="K36" s="64" t="s">
        <v>55</v>
      </c>
      <c r="L36" s="64"/>
      <c r="M36" s="64"/>
      <c r="N36" s="64"/>
      <c r="O36" s="64"/>
      <c r="P36" s="64"/>
      <c r="Q36" s="64"/>
      <c r="R36" s="65"/>
      <c r="S36" s="65"/>
      <c r="T36" s="66" t="s">
        <v>90</v>
      </c>
      <c r="U36" s="67"/>
      <c r="V36" s="67"/>
      <c r="W36" s="67" t="s">
        <v>326</v>
      </c>
      <c r="X36" s="67"/>
      <c r="Y36" s="68"/>
      <c r="Z36" s="68"/>
      <c r="AA36" s="68"/>
    </row>
    <row r="37" spans="1:27" ht="26.25">
      <c r="A37" s="69"/>
      <c r="B37" s="595"/>
      <c r="C37" s="595"/>
      <c r="D37" s="595"/>
      <c r="E37" s="595"/>
      <c r="F37" s="595"/>
      <c r="G37" s="595"/>
      <c r="H37" s="595"/>
      <c r="I37" s="595"/>
      <c r="J37" s="595"/>
      <c r="K37" s="69"/>
      <c r="L37" s="69"/>
      <c r="M37" s="69"/>
      <c r="N37" s="69"/>
      <c r="O37" s="69"/>
      <c r="P37" s="69"/>
      <c r="Q37" s="69"/>
      <c r="R37" s="69" t="s">
        <v>48</v>
      </c>
      <c r="S37" s="71"/>
      <c r="T37" s="72" t="s">
        <v>49</v>
      </c>
      <c r="U37" s="73" t="s">
        <v>89</v>
      </c>
      <c r="V37" s="73"/>
      <c r="W37" s="73"/>
      <c r="X37" s="72"/>
      <c r="Y37" s="72"/>
      <c r="Z37" s="74"/>
      <c r="AA37" s="74"/>
    </row>
    <row r="38" spans="1:27" ht="26.25">
      <c r="A38" s="69"/>
      <c r="B38" s="332"/>
      <c r="C38" s="332"/>
      <c r="D38" s="332"/>
      <c r="E38" s="332"/>
      <c r="F38" s="332"/>
      <c r="G38" s="332"/>
      <c r="H38" s="332"/>
      <c r="I38" s="332"/>
      <c r="J38" s="332"/>
      <c r="K38" s="69"/>
      <c r="L38" s="69"/>
      <c r="M38" s="69"/>
      <c r="N38" s="69"/>
      <c r="O38" s="69"/>
      <c r="P38" s="69"/>
      <c r="Q38" s="69"/>
      <c r="R38" s="69"/>
      <c r="S38" s="71"/>
      <c r="T38" s="72"/>
      <c r="U38" s="73"/>
      <c r="V38" s="73"/>
      <c r="W38" s="73"/>
      <c r="X38" s="72"/>
      <c r="Y38" s="72"/>
      <c r="Z38" s="74"/>
      <c r="AA38" s="74"/>
    </row>
    <row r="39" spans="1:27" ht="26.25">
      <c r="A39" s="69"/>
      <c r="B39" s="332"/>
      <c r="C39" s="332"/>
      <c r="D39" s="332"/>
      <c r="E39" s="332"/>
      <c r="F39" s="332"/>
      <c r="G39" s="332"/>
      <c r="H39" s="332"/>
      <c r="I39" s="332"/>
      <c r="J39" s="332"/>
      <c r="K39" s="64"/>
      <c r="L39" s="64"/>
      <c r="M39" s="64"/>
      <c r="N39" s="64"/>
      <c r="O39" s="64"/>
      <c r="P39" s="64"/>
      <c r="Q39" s="64"/>
      <c r="R39" s="64"/>
      <c r="S39" s="64"/>
      <c r="T39" s="66"/>
      <c r="U39" s="66"/>
      <c r="V39" s="66"/>
      <c r="W39" s="66"/>
      <c r="X39" s="75"/>
      <c r="Y39" s="75"/>
      <c r="Z39" s="76"/>
      <c r="AA39" s="76"/>
    </row>
    <row r="40" spans="1:27" ht="26.25">
      <c r="A40" s="69"/>
      <c r="B40" s="332"/>
      <c r="C40" s="332"/>
      <c r="D40" s="332"/>
      <c r="E40" s="332"/>
      <c r="F40" s="332"/>
      <c r="G40" s="332"/>
      <c r="H40" s="332"/>
      <c r="I40" s="332"/>
      <c r="J40" s="332"/>
      <c r="K40" s="64" t="s">
        <v>50</v>
      </c>
      <c r="L40" s="64"/>
      <c r="M40" s="64"/>
      <c r="N40" s="64"/>
      <c r="O40" s="64"/>
      <c r="P40" s="64"/>
      <c r="Q40" s="64"/>
      <c r="R40" s="65"/>
      <c r="S40" s="65"/>
      <c r="T40" s="66"/>
      <c r="U40" s="67"/>
      <c r="V40" s="67"/>
      <c r="W40" s="67" t="s">
        <v>303</v>
      </c>
      <c r="X40" s="67"/>
      <c r="Y40" s="68"/>
      <c r="Z40" s="76"/>
      <c r="AA40" s="76"/>
    </row>
    <row r="41" spans="1:27" ht="26.25">
      <c r="A41" s="69"/>
      <c r="B41" s="332"/>
      <c r="C41" s="332"/>
      <c r="D41" s="332"/>
      <c r="E41" s="332"/>
      <c r="F41" s="332"/>
      <c r="G41" s="332"/>
      <c r="H41" s="332"/>
      <c r="I41" s="332"/>
      <c r="J41" s="332"/>
      <c r="K41" s="69"/>
      <c r="L41" s="69"/>
      <c r="M41" s="69"/>
      <c r="N41" s="69"/>
      <c r="O41" s="69"/>
      <c r="P41" s="69"/>
      <c r="Q41" s="69"/>
      <c r="R41" s="69" t="s">
        <v>48</v>
      </c>
      <c r="S41" s="71"/>
      <c r="T41" s="72" t="s">
        <v>51</v>
      </c>
      <c r="U41" s="73" t="s">
        <v>89</v>
      </c>
      <c r="V41" s="73"/>
      <c r="W41" s="73"/>
      <c r="X41" s="72"/>
      <c r="Y41" s="72"/>
      <c r="Z41" s="76"/>
      <c r="AA41" s="76"/>
    </row>
  </sheetData>
  <mergeCells count="42">
    <mergeCell ref="C6:AA6"/>
    <mergeCell ref="C1:AA1"/>
    <mergeCell ref="C2:AA2"/>
    <mergeCell ref="C3:AA3"/>
    <mergeCell ref="C4:AA4"/>
    <mergeCell ref="C5:AA5"/>
    <mergeCell ref="W7:AA7"/>
    <mergeCell ref="A8:AA8"/>
    <mergeCell ref="A9:AA9"/>
    <mergeCell ref="A10:A13"/>
    <mergeCell ref="B10:B13"/>
    <mergeCell ref="C10:C13"/>
    <mergeCell ref="D10:D13"/>
    <mergeCell ref="E10:E13"/>
    <mergeCell ref="F10:I10"/>
    <mergeCell ref="K10:P10"/>
    <mergeCell ref="Q10:T10"/>
    <mergeCell ref="V10:AA10"/>
    <mergeCell ref="F11:F13"/>
    <mergeCell ref="G11:J11"/>
    <mergeCell ref="K11:K13"/>
    <mergeCell ref="L11:L13"/>
    <mergeCell ref="Q11:Q13"/>
    <mergeCell ref="W11:W13"/>
    <mergeCell ref="P12:P13"/>
    <mergeCell ref="R12:R13"/>
    <mergeCell ref="S12:U12"/>
    <mergeCell ref="R11:U11"/>
    <mergeCell ref="V11:V13"/>
    <mergeCell ref="X11:X13"/>
    <mergeCell ref="Y11:Y13"/>
    <mergeCell ref="Z11:AA11"/>
    <mergeCell ref="Z12:Z13"/>
    <mergeCell ref="AA12:AA13"/>
    <mergeCell ref="A28:A32"/>
    <mergeCell ref="B37:J37"/>
    <mergeCell ref="G12:G13"/>
    <mergeCell ref="H12:J12"/>
    <mergeCell ref="O12:O13"/>
    <mergeCell ref="M11:M13"/>
    <mergeCell ref="N11:N13"/>
    <mergeCell ref="O11:P1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AA42"/>
  <sheetViews>
    <sheetView zoomScale="58" zoomScaleNormal="58" workbookViewId="0">
      <selection activeCell="B4" sqref="B4"/>
    </sheetView>
  </sheetViews>
  <sheetFormatPr defaultRowHeight="15"/>
  <cols>
    <col min="2" max="2" width="80.5703125" customWidth="1"/>
  </cols>
  <sheetData>
    <row r="1" spans="1:27" ht="26.25">
      <c r="A1" s="1" t="s">
        <v>0</v>
      </c>
      <c r="B1" s="1"/>
      <c r="C1" s="559" t="s">
        <v>1</v>
      </c>
      <c r="D1" s="559"/>
      <c r="E1" s="559"/>
      <c r="F1" s="559"/>
      <c r="G1" s="559"/>
      <c r="H1" s="559"/>
      <c r="I1" s="559"/>
      <c r="J1" s="559"/>
      <c r="K1" s="559"/>
      <c r="L1" s="559"/>
      <c r="M1" s="559"/>
      <c r="N1" s="559"/>
      <c r="O1" s="559"/>
      <c r="P1" s="559"/>
      <c r="Q1" s="559"/>
      <c r="R1" s="559"/>
      <c r="S1" s="559"/>
      <c r="T1" s="559"/>
      <c r="U1" s="559"/>
      <c r="V1" s="559"/>
      <c r="W1" s="559"/>
      <c r="X1" s="559"/>
      <c r="Y1" s="559"/>
      <c r="Z1" s="559"/>
      <c r="AA1" s="559"/>
    </row>
    <row r="2" spans="1:27" ht="26.25">
      <c r="A2" s="1" t="s">
        <v>2</v>
      </c>
      <c r="B2" s="1"/>
      <c r="C2" s="559"/>
      <c r="D2" s="559"/>
      <c r="E2" s="559"/>
      <c r="F2" s="559"/>
      <c r="G2" s="559"/>
      <c r="H2" s="559"/>
      <c r="I2" s="559"/>
      <c r="J2" s="559"/>
      <c r="K2" s="559"/>
      <c r="L2" s="559"/>
      <c r="M2" s="559"/>
      <c r="N2" s="559"/>
      <c r="O2" s="559"/>
      <c r="P2" s="559"/>
      <c r="Q2" s="559"/>
      <c r="R2" s="559"/>
      <c r="S2" s="559"/>
      <c r="T2" s="559"/>
      <c r="U2" s="559"/>
      <c r="V2" s="559"/>
      <c r="W2" s="559"/>
      <c r="X2" s="559"/>
      <c r="Y2" s="559"/>
      <c r="Z2" s="559"/>
      <c r="AA2" s="559"/>
    </row>
    <row r="3" spans="1:27" ht="26.25">
      <c r="A3" s="1"/>
      <c r="B3" s="1"/>
      <c r="C3" s="560" t="s">
        <v>3</v>
      </c>
      <c r="D3" s="560"/>
      <c r="E3" s="560"/>
      <c r="F3" s="560"/>
      <c r="G3" s="560"/>
      <c r="H3" s="560"/>
      <c r="I3" s="560"/>
      <c r="J3" s="560"/>
      <c r="K3" s="560"/>
      <c r="L3" s="560"/>
      <c r="M3" s="560"/>
      <c r="N3" s="560"/>
      <c r="O3" s="560"/>
      <c r="P3" s="560"/>
      <c r="Q3" s="560"/>
      <c r="R3" s="560"/>
      <c r="S3" s="560"/>
      <c r="T3" s="560"/>
      <c r="U3" s="560"/>
      <c r="V3" s="560"/>
      <c r="W3" s="560"/>
      <c r="X3" s="560"/>
      <c r="Y3" s="560"/>
      <c r="Z3" s="560"/>
      <c r="AA3" s="560"/>
    </row>
    <row r="4" spans="1:27" ht="26.25">
      <c r="A4" s="1" t="s">
        <v>4</v>
      </c>
      <c r="B4" s="1"/>
      <c r="C4" s="559" t="s">
        <v>84</v>
      </c>
      <c r="D4" s="559"/>
      <c r="E4" s="559"/>
      <c r="F4" s="559"/>
      <c r="G4" s="559"/>
      <c r="H4" s="559"/>
      <c r="I4" s="559"/>
      <c r="J4" s="559"/>
      <c r="K4" s="559"/>
      <c r="L4" s="559"/>
      <c r="M4" s="559"/>
      <c r="N4" s="559"/>
      <c r="O4" s="559"/>
      <c r="P4" s="559"/>
      <c r="Q4" s="559"/>
      <c r="R4" s="559"/>
      <c r="S4" s="559"/>
      <c r="T4" s="559"/>
      <c r="U4" s="559"/>
      <c r="V4" s="559"/>
      <c r="W4" s="559"/>
      <c r="X4" s="559"/>
      <c r="Y4" s="559"/>
      <c r="Z4" s="559"/>
      <c r="AA4" s="559"/>
    </row>
    <row r="5" spans="1:27" ht="26.25">
      <c r="A5" s="1" t="s">
        <v>5</v>
      </c>
      <c r="B5" s="1"/>
      <c r="C5" s="561" t="s">
        <v>80</v>
      </c>
      <c r="D5" s="561"/>
      <c r="E5" s="561"/>
      <c r="F5" s="561"/>
      <c r="G5" s="561"/>
      <c r="H5" s="561"/>
      <c r="I5" s="561"/>
      <c r="J5" s="561"/>
      <c r="K5" s="561"/>
      <c r="L5" s="561"/>
      <c r="M5" s="561"/>
      <c r="N5" s="561"/>
      <c r="O5" s="561"/>
      <c r="P5" s="561"/>
      <c r="Q5" s="561"/>
      <c r="R5" s="561"/>
      <c r="S5" s="561"/>
      <c r="T5" s="561"/>
      <c r="U5" s="561"/>
      <c r="V5" s="561"/>
      <c r="W5" s="561"/>
      <c r="X5" s="561"/>
      <c r="Y5" s="561"/>
      <c r="Z5" s="561"/>
      <c r="AA5" s="561"/>
    </row>
    <row r="6" spans="1:27" ht="26.25">
      <c r="A6" s="1" t="s">
        <v>179</v>
      </c>
      <c r="B6" s="1"/>
      <c r="C6" s="559" t="s">
        <v>6</v>
      </c>
      <c r="D6" s="559"/>
      <c r="E6" s="559"/>
      <c r="F6" s="559"/>
      <c r="G6" s="559"/>
      <c r="H6" s="559"/>
      <c r="I6" s="559"/>
      <c r="J6" s="559"/>
      <c r="K6" s="559"/>
      <c r="L6" s="559"/>
      <c r="M6" s="559"/>
      <c r="N6" s="559"/>
      <c r="O6" s="559"/>
      <c r="P6" s="559"/>
      <c r="Q6" s="559"/>
      <c r="R6" s="559"/>
      <c r="S6" s="559"/>
      <c r="T6" s="559"/>
      <c r="U6" s="559"/>
      <c r="V6" s="559"/>
      <c r="W6" s="559"/>
      <c r="X6" s="559"/>
      <c r="Y6" s="559"/>
      <c r="Z6" s="559"/>
      <c r="AA6" s="559"/>
    </row>
    <row r="7" spans="1:27" ht="27" thickBo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562"/>
      <c r="X7" s="562"/>
      <c r="Y7" s="562"/>
      <c r="Z7" s="562"/>
      <c r="AA7" s="562"/>
    </row>
    <row r="8" spans="1:27" ht="21" thickBot="1">
      <c r="A8" s="563" t="s">
        <v>325</v>
      </c>
      <c r="B8" s="564"/>
      <c r="C8" s="564"/>
      <c r="D8" s="564"/>
      <c r="E8" s="564"/>
      <c r="F8" s="564"/>
      <c r="G8" s="564"/>
      <c r="H8" s="564"/>
      <c r="I8" s="564"/>
      <c r="J8" s="564"/>
      <c r="K8" s="564"/>
      <c r="L8" s="564"/>
      <c r="M8" s="564"/>
      <c r="N8" s="564"/>
      <c r="O8" s="564"/>
      <c r="P8" s="564"/>
      <c r="Q8" s="564"/>
      <c r="R8" s="564"/>
      <c r="S8" s="564"/>
      <c r="T8" s="564"/>
      <c r="U8" s="564"/>
      <c r="V8" s="564"/>
      <c r="W8" s="564"/>
      <c r="X8" s="564"/>
      <c r="Y8" s="564"/>
      <c r="Z8" s="564"/>
      <c r="AA8" s="565"/>
    </row>
    <row r="9" spans="1:27" ht="21" thickBot="1">
      <c r="A9" s="563" t="s">
        <v>62</v>
      </c>
      <c r="B9" s="564"/>
      <c r="C9" s="564"/>
      <c r="D9" s="564"/>
      <c r="E9" s="564"/>
      <c r="F9" s="564"/>
      <c r="G9" s="564"/>
      <c r="H9" s="564"/>
      <c r="I9" s="564"/>
      <c r="J9" s="564"/>
      <c r="K9" s="564"/>
      <c r="L9" s="564"/>
      <c r="M9" s="564"/>
      <c r="N9" s="564"/>
      <c r="O9" s="564"/>
      <c r="P9" s="564"/>
      <c r="Q9" s="564"/>
      <c r="R9" s="564"/>
      <c r="S9" s="564"/>
      <c r="T9" s="564"/>
      <c r="U9" s="564"/>
      <c r="V9" s="564"/>
      <c r="W9" s="564"/>
      <c r="X9" s="564"/>
      <c r="Y9" s="564"/>
      <c r="Z9" s="564"/>
      <c r="AA9" s="565"/>
    </row>
    <row r="10" spans="1:27" ht="21" thickBot="1">
      <c r="A10" s="566" t="s">
        <v>7</v>
      </c>
      <c r="B10" s="569" t="s">
        <v>8</v>
      </c>
      <c r="C10" s="566" t="s">
        <v>9</v>
      </c>
      <c r="D10" s="572" t="s">
        <v>10</v>
      </c>
      <c r="E10" s="573" t="s">
        <v>11</v>
      </c>
      <c r="F10" s="574" t="s">
        <v>102</v>
      </c>
      <c r="G10" s="575"/>
      <c r="H10" s="575"/>
      <c r="I10" s="575"/>
      <c r="J10" s="89">
        <v>12</v>
      </c>
      <c r="K10" s="575" t="s">
        <v>12</v>
      </c>
      <c r="L10" s="575"/>
      <c r="M10" s="575"/>
      <c r="N10" s="575"/>
      <c r="O10" s="575"/>
      <c r="P10" s="576"/>
      <c r="Q10" s="574" t="s">
        <v>103</v>
      </c>
      <c r="R10" s="575"/>
      <c r="S10" s="575"/>
      <c r="T10" s="576"/>
      <c r="U10" s="89">
        <v>11</v>
      </c>
      <c r="V10" s="574" t="s">
        <v>12</v>
      </c>
      <c r="W10" s="575"/>
      <c r="X10" s="575"/>
      <c r="Y10" s="575"/>
      <c r="Z10" s="575"/>
      <c r="AA10" s="576"/>
    </row>
    <row r="11" spans="1:27" ht="21" thickBot="1">
      <c r="A11" s="567"/>
      <c r="B11" s="570"/>
      <c r="C11" s="567"/>
      <c r="D11" s="572"/>
      <c r="E11" s="573"/>
      <c r="F11" s="577" t="s">
        <v>13</v>
      </c>
      <c r="G11" s="578" t="s">
        <v>14</v>
      </c>
      <c r="H11" s="579"/>
      <c r="I11" s="579"/>
      <c r="J11" s="579"/>
      <c r="K11" s="580" t="s">
        <v>15</v>
      </c>
      <c r="L11" s="582" t="s">
        <v>16</v>
      </c>
      <c r="M11" s="582" t="s">
        <v>17</v>
      </c>
      <c r="N11" s="582" t="s">
        <v>18</v>
      </c>
      <c r="O11" s="588" t="s">
        <v>19</v>
      </c>
      <c r="P11" s="589"/>
      <c r="Q11" s="568" t="s">
        <v>13</v>
      </c>
      <c r="R11" s="578" t="s">
        <v>14</v>
      </c>
      <c r="S11" s="579"/>
      <c r="T11" s="579"/>
      <c r="U11" s="579"/>
      <c r="V11" s="580" t="s">
        <v>15</v>
      </c>
      <c r="W11" s="582" t="s">
        <v>16</v>
      </c>
      <c r="X11" s="582" t="s">
        <v>17</v>
      </c>
      <c r="Y11" s="582" t="s">
        <v>18</v>
      </c>
      <c r="Z11" s="588" t="s">
        <v>19</v>
      </c>
      <c r="AA11" s="589"/>
    </row>
    <row r="12" spans="1:27" ht="21" thickBot="1">
      <c r="A12" s="567"/>
      <c r="B12" s="570"/>
      <c r="C12" s="567"/>
      <c r="D12" s="572"/>
      <c r="E12" s="573"/>
      <c r="F12" s="577"/>
      <c r="G12" s="586" t="s">
        <v>13</v>
      </c>
      <c r="H12" s="587" t="s">
        <v>20</v>
      </c>
      <c r="I12" s="587"/>
      <c r="J12" s="587"/>
      <c r="K12" s="581"/>
      <c r="L12" s="583"/>
      <c r="M12" s="583"/>
      <c r="N12" s="583"/>
      <c r="O12" s="590" t="s">
        <v>21</v>
      </c>
      <c r="P12" s="584" t="s">
        <v>22</v>
      </c>
      <c r="Q12" s="572"/>
      <c r="R12" s="586" t="s">
        <v>13</v>
      </c>
      <c r="S12" s="587" t="s">
        <v>20</v>
      </c>
      <c r="T12" s="587"/>
      <c r="U12" s="587"/>
      <c r="V12" s="581"/>
      <c r="W12" s="583"/>
      <c r="X12" s="583"/>
      <c r="Y12" s="583"/>
      <c r="Z12" s="590" t="s">
        <v>23</v>
      </c>
      <c r="AA12" s="584" t="s">
        <v>24</v>
      </c>
    </row>
    <row r="13" spans="1:27" ht="222" customHeight="1" thickBot="1">
      <c r="A13" s="568"/>
      <c r="B13" s="571"/>
      <c r="C13" s="568"/>
      <c r="D13" s="572"/>
      <c r="E13" s="573"/>
      <c r="F13" s="577"/>
      <c r="G13" s="586"/>
      <c r="H13" s="2" t="s">
        <v>25</v>
      </c>
      <c r="I13" s="3" t="s">
        <v>26</v>
      </c>
      <c r="J13" s="4" t="s">
        <v>27</v>
      </c>
      <c r="K13" s="581"/>
      <c r="L13" s="583"/>
      <c r="M13" s="583"/>
      <c r="N13" s="583"/>
      <c r="O13" s="591"/>
      <c r="P13" s="585"/>
      <c r="Q13" s="572"/>
      <c r="R13" s="586"/>
      <c r="S13" s="2" t="s">
        <v>25</v>
      </c>
      <c r="T13" s="3" t="s">
        <v>26</v>
      </c>
      <c r="U13" s="4" t="s">
        <v>27</v>
      </c>
      <c r="V13" s="581"/>
      <c r="W13" s="583"/>
      <c r="X13" s="583"/>
      <c r="Y13" s="583"/>
      <c r="Z13" s="591"/>
      <c r="AA13" s="585"/>
    </row>
    <row r="14" spans="1:27" s="114" customFormat="1" ht="20.25">
      <c r="A14" s="156" t="s">
        <v>28</v>
      </c>
      <c r="B14" s="97" t="s">
        <v>327</v>
      </c>
      <c r="C14" s="337">
        <v>60</v>
      </c>
      <c r="D14" s="338">
        <f>E14/30</f>
        <v>2</v>
      </c>
      <c r="E14" s="339">
        <f t="shared" ref="E14:E27" si="0">F14+Q14</f>
        <v>60</v>
      </c>
      <c r="F14" s="131">
        <f t="shared" ref="F14:F27" si="1">G14+K14+N14+M14</f>
        <v>0</v>
      </c>
      <c r="G14" s="421">
        <f>H14+I14+J14</f>
        <v>0</v>
      </c>
      <c r="H14" s="341"/>
      <c r="I14" s="342"/>
      <c r="J14" s="343"/>
      <c r="K14" s="341"/>
      <c r="L14" s="342"/>
      <c r="M14" s="342"/>
      <c r="N14" s="342"/>
      <c r="O14" s="342"/>
      <c r="P14" s="343"/>
      <c r="Q14" s="344">
        <f>V14+X14+Y14+R14</f>
        <v>60</v>
      </c>
      <c r="R14" s="345">
        <f t="shared" ref="R14:R27" si="2">S14+T14+U14</f>
        <v>32</v>
      </c>
      <c r="S14" s="341">
        <v>18</v>
      </c>
      <c r="T14" s="342"/>
      <c r="U14" s="343">
        <v>14</v>
      </c>
      <c r="V14" s="341">
        <v>28</v>
      </c>
      <c r="W14" s="342"/>
      <c r="X14" s="342"/>
      <c r="Y14" s="342"/>
      <c r="Z14" s="342" t="s">
        <v>93</v>
      </c>
      <c r="AA14" s="131"/>
    </row>
    <row r="15" spans="1:27" s="114" customFormat="1" ht="20.25">
      <c r="A15" s="112" t="s">
        <v>29</v>
      </c>
      <c r="B15" s="98" t="s">
        <v>110</v>
      </c>
      <c r="C15" s="143">
        <v>165</v>
      </c>
      <c r="D15" s="417">
        <f t="shared" ref="D15:D27" si="3">E15/30</f>
        <v>1.5</v>
      </c>
      <c r="E15" s="146">
        <f t="shared" si="0"/>
        <v>45</v>
      </c>
      <c r="F15" s="86">
        <f t="shared" si="1"/>
        <v>45</v>
      </c>
      <c r="G15" s="418">
        <f t="shared" ref="G15:G27" si="4">H15+I15+J15</f>
        <v>12</v>
      </c>
      <c r="H15" s="84"/>
      <c r="I15" s="85"/>
      <c r="J15" s="18">
        <v>12</v>
      </c>
      <c r="K15" s="84">
        <f>89-56</f>
        <v>33</v>
      </c>
      <c r="L15" s="85"/>
      <c r="M15" s="85"/>
      <c r="N15" s="85"/>
      <c r="O15" s="85"/>
      <c r="P15" s="18" t="s">
        <v>58</v>
      </c>
      <c r="Q15" s="419">
        <f t="shared" ref="Q15:Q27" si="5">V15+X15+Y15+R15</f>
        <v>0</v>
      </c>
      <c r="R15" s="420">
        <f t="shared" si="2"/>
        <v>0</v>
      </c>
      <c r="S15" s="84"/>
      <c r="T15" s="85"/>
      <c r="U15" s="18"/>
      <c r="V15" s="84"/>
      <c r="W15" s="85"/>
      <c r="X15" s="85"/>
      <c r="Y15" s="85"/>
      <c r="Z15" s="85"/>
      <c r="AA15" s="86"/>
    </row>
    <row r="16" spans="1:27" s="114" customFormat="1" ht="20.25">
      <c r="A16" s="112" t="s">
        <v>30</v>
      </c>
      <c r="B16" s="98" t="s">
        <v>111</v>
      </c>
      <c r="C16" s="143">
        <v>135</v>
      </c>
      <c r="D16" s="417">
        <f t="shared" si="3"/>
        <v>1.5</v>
      </c>
      <c r="E16" s="146">
        <f t="shared" si="0"/>
        <v>45</v>
      </c>
      <c r="F16" s="86">
        <f t="shared" si="1"/>
        <v>45</v>
      </c>
      <c r="G16" s="418">
        <f t="shared" si="4"/>
        <v>24</v>
      </c>
      <c r="H16" s="84"/>
      <c r="I16" s="85"/>
      <c r="J16" s="18">
        <v>24</v>
      </c>
      <c r="K16" s="84">
        <f>47-26</f>
        <v>21</v>
      </c>
      <c r="L16" s="85"/>
      <c r="M16" s="85"/>
      <c r="N16" s="85"/>
      <c r="O16" s="85"/>
      <c r="P16" s="18" t="s">
        <v>58</v>
      </c>
      <c r="Q16" s="419">
        <f t="shared" si="5"/>
        <v>0</v>
      </c>
      <c r="R16" s="420">
        <f t="shared" si="2"/>
        <v>0</v>
      </c>
      <c r="S16" s="84"/>
      <c r="T16" s="85"/>
      <c r="U16" s="18"/>
      <c r="V16" s="84"/>
      <c r="W16" s="85"/>
      <c r="X16" s="85"/>
      <c r="Y16" s="85"/>
      <c r="Z16" s="85"/>
      <c r="AA16" s="86"/>
    </row>
    <row r="17" spans="1:27" s="114" customFormat="1" ht="20.25">
      <c r="A17" s="112" t="s">
        <v>31</v>
      </c>
      <c r="B17" s="98" t="s">
        <v>148</v>
      </c>
      <c r="C17" s="143">
        <v>135</v>
      </c>
      <c r="D17" s="417">
        <f t="shared" si="3"/>
        <v>4.5</v>
      </c>
      <c r="E17" s="146">
        <f t="shared" si="0"/>
        <v>135</v>
      </c>
      <c r="F17" s="86">
        <f t="shared" si="1"/>
        <v>0</v>
      </c>
      <c r="G17" s="418">
        <f t="shared" si="4"/>
        <v>0</v>
      </c>
      <c r="H17" s="84"/>
      <c r="I17" s="85"/>
      <c r="J17" s="18"/>
      <c r="K17" s="84"/>
      <c r="L17" s="85"/>
      <c r="M17" s="85"/>
      <c r="N17" s="85"/>
      <c r="O17" s="85"/>
      <c r="P17" s="18"/>
      <c r="Q17" s="419">
        <f t="shared" si="5"/>
        <v>135</v>
      </c>
      <c r="R17" s="420">
        <f t="shared" si="2"/>
        <v>56</v>
      </c>
      <c r="S17" s="84">
        <v>36</v>
      </c>
      <c r="T17" s="85"/>
      <c r="U17" s="18">
        <v>20</v>
      </c>
      <c r="V17" s="84">
        <v>79</v>
      </c>
      <c r="W17" s="85"/>
      <c r="X17" s="85"/>
      <c r="Y17" s="85"/>
      <c r="Z17" s="85" t="s">
        <v>97</v>
      </c>
      <c r="AA17" s="86"/>
    </row>
    <row r="18" spans="1:27" s="114" customFormat="1" ht="20.25">
      <c r="A18" s="112" t="s">
        <v>32</v>
      </c>
      <c r="B18" s="98" t="s">
        <v>328</v>
      </c>
      <c r="C18" s="143">
        <v>180</v>
      </c>
      <c r="D18" s="417">
        <f t="shared" si="3"/>
        <v>6</v>
      </c>
      <c r="E18" s="146">
        <f t="shared" si="0"/>
        <v>180</v>
      </c>
      <c r="F18" s="86">
        <f t="shared" si="1"/>
        <v>180</v>
      </c>
      <c r="G18" s="418">
        <f t="shared" si="4"/>
        <v>84</v>
      </c>
      <c r="H18" s="84">
        <v>54</v>
      </c>
      <c r="I18" s="85"/>
      <c r="J18" s="18">
        <v>30</v>
      </c>
      <c r="K18" s="84">
        <v>96</v>
      </c>
      <c r="L18" s="85"/>
      <c r="M18" s="85"/>
      <c r="N18" s="85"/>
      <c r="O18" s="85" t="s">
        <v>97</v>
      </c>
      <c r="P18" s="18"/>
      <c r="Q18" s="419">
        <f t="shared" si="5"/>
        <v>0</v>
      </c>
      <c r="R18" s="420">
        <f t="shared" si="2"/>
        <v>0</v>
      </c>
      <c r="S18" s="84"/>
      <c r="T18" s="85"/>
      <c r="U18" s="18"/>
      <c r="V18" s="84"/>
      <c r="W18" s="85"/>
      <c r="X18" s="85"/>
      <c r="Y18" s="85"/>
      <c r="Z18" s="85"/>
      <c r="AA18" s="86"/>
    </row>
    <row r="19" spans="1:27" s="114" customFormat="1" ht="20.25">
      <c r="A19" s="112" t="s">
        <v>33</v>
      </c>
      <c r="B19" s="98" t="s">
        <v>329</v>
      </c>
      <c r="C19" s="143">
        <v>210</v>
      </c>
      <c r="D19" s="417">
        <f t="shared" si="3"/>
        <v>7</v>
      </c>
      <c r="E19" s="146">
        <f t="shared" si="0"/>
        <v>210</v>
      </c>
      <c r="F19" s="86">
        <f>G19+K19+N19+M19</f>
        <v>105</v>
      </c>
      <c r="G19" s="418">
        <f t="shared" si="4"/>
        <v>60</v>
      </c>
      <c r="H19" s="84">
        <v>30</v>
      </c>
      <c r="I19" s="85"/>
      <c r="J19" s="18">
        <f>30</f>
        <v>30</v>
      </c>
      <c r="K19" s="84">
        <v>45</v>
      </c>
      <c r="L19" s="85" t="s">
        <v>115</v>
      </c>
      <c r="M19" s="85"/>
      <c r="N19" s="85"/>
      <c r="O19" s="85" t="s">
        <v>97</v>
      </c>
      <c r="P19" s="18"/>
      <c r="Q19" s="419">
        <f t="shared" si="5"/>
        <v>105</v>
      </c>
      <c r="R19" s="420">
        <f t="shared" si="2"/>
        <v>66</v>
      </c>
      <c r="S19" s="84">
        <v>38</v>
      </c>
      <c r="T19" s="85"/>
      <c r="U19" s="18">
        <v>28</v>
      </c>
      <c r="V19" s="84">
        <f>84-45</f>
        <v>39</v>
      </c>
      <c r="W19" s="85"/>
      <c r="X19" s="85"/>
      <c r="Y19" s="85"/>
      <c r="Z19" s="85" t="s">
        <v>97</v>
      </c>
      <c r="AA19" s="86"/>
    </row>
    <row r="20" spans="1:27" s="114" customFormat="1" ht="20.25">
      <c r="A20" s="112" t="s">
        <v>34</v>
      </c>
      <c r="B20" s="98" t="s">
        <v>99</v>
      </c>
      <c r="C20" s="143">
        <v>105</v>
      </c>
      <c r="D20" s="417">
        <f t="shared" si="3"/>
        <v>3.5</v>
      </c>
      <c r="E20" s="146">
        <f t="shared" si="0"/>
        <v>105</v>
      </c>
      <c r="F20" s="86">
        <f t="shared" si="1"/>
        <v>0</v>
      </c>
      <c r="G20" s="418">
        <f t="shared" si="4"/>
        <v>0</v>
      </c>
      <c r="H20" s="84"/>
      <c r="I20" s="85"/>
      <c r="J20" s="18"/>
      <c r="K20" s="84"/>
      <c r="L20" s="85"/>
      <c r="M20" s="85"/>
      <c r="N20" s="85"/>
      <c r="O20" s="85"/>
      <c r="P20" s="18"/>
      <c r="Q20" s="419">
        <f t="shared" si="5"/>
        <v>105</v>
      </c>
      <c r="R20" s="420">
        <f t="shared" si="2"/>
        <v>56</v>
      </c>
      <c r="S20" s="84">
        <v>36</v>
      </c>
      <c r="T20" s="85"/>
      <c r="U20" s="18">
        <v>20</v>
      </c>
      <c r="V20" s="84">
        <v>49</v>
      </c>
      <c r="W20" s="85"/>
      <c r="X20" s="85"/>
      <c r="Y20" s="85"/>
      <c r="Z20" s="85"/>
      <c r="AA20" s="86" t="s">
        <v>58</v>
      </c>
    </row>
    <row r="21" spans="1:27" s="114" customFormat="1" ht="20.25">
      <c r="A21" s="112" t="s">
        <v>35</v>
      </c>
      <c r="B21" s="98" t="s">
        <v>330</v>
      </c>
      <c r="C21" s="143">
        <v>135</v>
      </c>
      <c r="D21" s="417">
        <f t="shared" si="3"/>
        <v>4.5</v>
      </c>
      <c r="E21" s="146">
        <f t="shared" si="0"/>
        <v>135</v>
      </c>
      <c r="F21" s="86">
        <f t="shared" si="1"/>
        <v>0</v>
      </c>
      <c r="G21" s="418">
        <f t="shared" si="4"/>
        <v>0</v>
      </c>
      <c r="H21" s="84"/>
      <c r="I21" s="85"/>
      <c r="J21" s="18"/>
      <c r="K21" s="84"/>
      <c r="L21" s="85"/>
      <c r="M21" s="85"/>
      <c r="N21" s="85"/>
      <c r="O21" s="85"/>
      <c r="P21" s="18"/>
      <c r="Q21" s="419">
        <f t="shared" si="5"/>
        <v>135</v>
      </c>
      <c r="R21" s="420">
        <f t="shared" si="2"/>
        <v>66</v>
      </c>
      <c r="S21" s="84">
        <v>30</v>
      </c>
      <c r="T21" s="85"/>
      <c r="U21" s="18">
        <v>36</v>
      </c>
      <c r="V21" s="84">
        <v>69</v>
      </c>
      <c r="W21" s="85"/>
      <c r="X21" s="85"/>
      <c r="Y21" s="85"/>
      <c r="Z21" s="85"/>
      <c r="AA21" s="86" t="s">
        <v>58</v>
      </c>
    </row>
    <row r="22" spans="1:27" s="114" customFormat="1" ht="21" thickBot="1">
      <c r="A22" s="112" t="s">
        <v>36</v>
      </c>
      <c r="B22" s="98" t="s">
        <v>331</v>
      </c>
      <c r="C22" s="143">
        <v>300</v>
      </c>
      <c r="D22" s="417">
        <f t="shared" si="3"/>
        <v>6</v>
      </c>
      <c r="E22" s="146">
        <f t="shared" si="0"/>
        <v>180</v>
      </c>
      <c r="F22" s="86">
        <f t="shared" si="1"/>
        <v>120</v>
      </c>
      <c r="G22" s="418">
        <f t="shared" si="4"/>
        <v>108</v>
      </c>
      <c r="H22" s="84">
        <v>36</v>
      </c>
      <c r="I22" s="85"/>
      <c r="J22" s="18">
        <v>72</v>
      </c>
      <c r="K22" s="84">
        <v>12</v>
      </c>
      <c r="L22" s="85"/>
      <c r="M22" s="85"/>
      <c r="N22" s="85"/>
      <c r="O22" s="85" t="s">
        <v>97</v>
      </c>
      <c r="P22" s="18"/>
      <c r="Q22" s="419">
        <f t="shared" si="5"/>
        <v>60</v>
      </c>
      <c r="R22" s="420">
        <f t="shared" si="2"/>
        <v>54</v>
      </c>
      <c r="S22" s="84">
        <v>28</v>
      </c>
      <c r="T22" s="85"/>
      <c r="U22" s="18">
        <v>26</v>
      </c>
      <c r="V22" s="84">
        <v>6</v>
      </c>
      <c r="W22" s="85"/>
      <c r="X22" s="85"/>
      <c r="Y22" s="85"/>
      <c r="Z22" s="85"/>
      <c r="AA22" s="86" t="s">
        <v>58</v>
      </c>
    </row>
    <row r="23" spans="1:27" ht="21" thickBot="1">
      <c r="A23" s="182" t="s">
        <v>38</v>
      </c>
      <c r="B23" s="183" t="s">
        <v>332</v>
      </c>
      <c r="C23" s="184">
        <v>150</v>
      </c>
      <c r="D23" s="185">
        <f t="shared" si="3"/>
        <v>5</v>
      </c>
      <c r="E23" s="186">
        <f t="shared" si="0"/>
        <v>150</v>
      </c>
      <c r="F23" s="187">
        <f t="shared" si="1"/>
        <v>150</v>
      </c>
      <c r="G23" s="188">
        <f t="shared" si="4"/>
        <v>72</v>
      </c>
      <c r="H23" s="189">
        <v>40</v>
      </c>
      <c r="I23" s="190"/>
      <c r="J23" s="191">
        <v>32</v>
      </c>
      <c r="K23" s="189">
        <v>78</v>
      </c>
      <c r="L23" s="190"/>
      <c r="M23" s="190"/>
      <c r="N23" s="190"/>
      <c r="O23" s="190"/>
      <c r="P23" s="191" t="s">
        <v>58</v>
      </c>
      <c r="Q23" s="192">
        <f t="shared" si="5"/>
        <v>0</v>
      </c>
      <c r="R23" s="193">
        <f t="shared" si="2"/>
        <v>0</v>
      </c>
      <c r="S23" s="189"/>
      <c r="T23" s="190"/>
      <c r="U23" s="191"/>
      <c r="V23" s="189"/>
      <c r="W23" s="190"/>
      <c r="X23" s="190"/>
      <c r="Y23" s="190"/>
      <c r="Z23" s="190"/>
      <c r="AA23" s="187"/>
    </row>
    <row r="24" spans="1:27" ht="20.25">
      <c r="A24" s="82" t="s">
        <v>39</v>
      </c>
      <c r="B24" s="129" t="s">
        <v>171</v>
      </c>
      <c r="C24" s="132">
        <v>135</v>
      </c>
      <c r="D24" s="147">
        <f t="shared" si="3"/>
        <v>4.5</v>
      </c>
      <c r="E24" s="144">
        <f t="shared" si="0"/>
        <v>135</v>
      </c>
      <c r="F24" s="10">
        <f t="shared" si="1"/>
        <v>135</v>
      </c>
      <c r="G24" s="120">
        <f t="shared" si="4"/>
        <v>90</v>
      </c>
      <c r="H24" s="9"/>
      <c r="I24" s="6"/>
      <c r="J24" s="7">
        <f>3*30</f>
        <v>90</v>
      </c>
      <c r="K24" s="9">
        <f>3*15</f>
        <v>45</v>
      </c>
      <c r="L24" s="6"/>
      <c r="M24" s="6"/>
      <c r="N24" s="6"/>
      <c r="O24" s="6"/>
      <c r="P24" s="7" t="s">
        <v>58</v>
      </c>
      <c r="Q24" s="104">
        <f t="shared" si="5"/>
        <v>0</v>
      </c>
      <c r="R24" s="8">
        <f t="shared" si="2"/>
        <v>0</v>
      </c>
      <c r="S24" s="9"/>
      <c r="T24" s="124"/>
      <c r="U24" s="125"/>
      <c r="V24" s="130"/>
      <c r="W24" s="6"/>
      <c r="X24" s="6"/>
      <c r="Y24" s="6"/>
      <c r="Z24" s="6"/>
      <c r="AA24" s="131"/>
    </row>
    <row r="25" spans="1:27" ht="20.25">
      <c r="A25" s="166" t="s">
        <v>40</v>
      </c>
      <c r="B25" s="167" t="s">
        <v>172</v>
      </c>
      <c r="C25" s="168">
        <v>135</v>
      </c>
      <c r="D25" s="148">
        <f t="shared" si="3"/>
        <v>4.5</v>
      </c>
      <c r="E25" s="145">
        <f t="shared" si="0"/>
        <v>135</v>
      </c>
      <c r="F25" s="16">
        <f t="shared" si="1"/>
        <v>0</v>
      </c>
      <c r="G25" s="139">
        <f t="shared" si="4"/>
        <v>0</v>
      </c>
      <c r="H25" s="169"/>
      <c r="I25" s="170"/>
      <c r="J25" s="171"/>
      <c r="K25" s="169"/>
      <c r="L25" s="170"/>
      <c r="M25" s="170"/>
      <c r="N25" s="170"/>
      <c r="O25" s="170"/>
      <c r="P25" s="171"/>
      <c r="Q25" s="105">
        <f t="shared" si="5"/>
        <v>135</v>
      </c>
      <c r="R25" s="14">
        <f t="shared" si="2"/>
        <v>90</v>
      </c>
      <c r="S25" s="169"/>
      <c r="T25" s="172"/>
      <c r="U25" s="173">
        <f>3*30</f>
        <v>90</v>
      </c>
      <c r="V25" s="174">
        <f>3*15</f>
        <v>45</v>
      </c>
      <c r="W25" s="170"/>
      <c r="X25" s="170"/>
      <c r="Y25" s="170"/>
      <c r="Z25" s="170"/>
      <c r="AA25" s="175" t="s">
        <v>58</v>
      </c>
    </row>
    <row r="26" spans="1:27" ht="20.25">
      <c r="A26" s="88" t="s">
        <v>41</v>
      </c>
      <c r="B26" s="123" t="s">
        <v>173</v>
      </c>
      <c r="C26" s="133">
        <v>240</v>
      </c>
      <c r="D26" s="148">
        <f t="shared" si="3"/>
        <v>8</v>
      </c>
      <c r="E26" s="145">
        <f t="shared" si="0"/>
        <v>240</v>
      </c>
      <c r="F26" s="16">
        <f t="shared" si="1"/>
        <v>0</v>
      </c>
      <c r="G26" s="139">
        <f t="shared" si="4"/>
        <v>0</v>
      </c>
      <c r="H26" s="15"/>
      <c r="I26" s="12"/>
      <c r="J26" s="13"/>
      <c r="K26" s="15"/>
      <c r="L26" s="12"/>
      <c r="M26" s="12"/>
      <c r="N26" s="12"/>
      <c r="O26" s="12"/>
      <c r="P26" s="13"/>
      <c r="Q26" s="105">
        <f t="shared" si="5"/>
        <v>240</v>
      </c>
      <c r="R26" s="14">
        <f t="shared" si="2"/>
        <v>150</v>
      </c>
      <c r="S26" s="15"/>
      <c r="T26" s="107"/>
      <c r="U26" s="126">
        <f>5*30</f>
        <v>150</v>
      </c>
      <c r="V26" s="17">
        <v>90</v>
      </c>
      <c r="W26" s="12"/>
      <c r="X26" s="12"/>
      <c r="Y26" s="12"/>
      <c r="Z26" s="12"/>
      <c r="AA26" s="86"/>
    </row>
    <row r="27" spans="1:27" ht="21" thickBot="1">
      <c r="A27" s="88" t="s">
        <v>52</v>
      </c>
      <c r="B27" s="123" t="s">
        <v>174</v>
      </c>
      <c r="C27" s="133">
        <v>6</v>
      </c>
      <c r="D27" s="149">
        <f t="shared" si="3"/>
        <v>2</v>
      </c>
      <c r="E27" s="145">
        <f t="shared" si="0"/>
        <v>60</v>
      </c>
      <c r="F27" s="16">
        <f t="shared" si="1"/>
        <v>0</v>
      </c>
      <c r="G27" s="139">
        <f t="shared" si="4"/>
        <v>0</v>
      </c>
      <c r="H27" s="15"/>
      <c r="I27" s="12"/>
      <c r="J27" s="13"/>
      <c r="K27" s="15"/>
      <c r="L27" s="12"/>
      <c r="M27" s="12"/>
      <c r="N27" s="12"/>
      <c r="O27" s="12"/>
      <c r="P27" s="13"/>
      <c r="Q27" s="105">
        <f t="shared" si="5"/>
        <v>60</v>
      </c>
      <c r="R27" s="14">
        <f t="shared" si="2"/>
        <v>30</v>
      </c>
      <c r="S27" s="15"/>
      <c r="T27" s="107"/>
      <c r="U27" s="126">
        <v>30</v>
      </c>
      <c r="V27" s="17">
        <v>30</v>
      </c>
      <c r="W27" s="12"/>
      <c r="X27" s="12"/>
      <c r="Y27" s="12"/>
      <c r="Z27" s="12" t="s">
        <v>97</v>
      </c>
      <c r="AA27" s="86"/>
    </row>
    <row r="28" spans="1:27" ht="21" thickBot="1">
      <c r="A28" s="115"/>
      <c r="B28" s="116" t="s">
        <v>42</v>
      </c>
      <c r="C28" s="117">
        <f>SUM(C14:C27)</f>
        <v>2091</v>
      </c>
      <c r="D28" s="19">
        <f>SUM(D14:D27)</f>
        <v>60.5</v>
      </c>
      <c r="E28" s="117">
        <f>SUM(E14:E27)</f>
        <v>1815</v>
      </c>
      <c r="F28" s="117">
        <f>SUM(F14:F27)</f>
        <v>780</v>
      </c>
      <c r="G28" s="117">
        <f>SUM(G14:G23)</f>
        <v>360</v>
      </c>
      <c r="H28" s="117">
        <f>SUM(H14:H27)</f>
        <v>160</v>
      </c>
      <c r="I28" s="117">
        <f>SUM(I14:I27)</f>
        <v>0</v>
      </c>
      <c r="J28" s="117">
        <f>SUM(J14:J27)</f>
        <v>290</v>
      </c>
      <c r="K28" s="117">
        <f>SUM(K14:K27)</f>
        <v>330</v>
      </c>
      <c r="L28" s="117">
        <v>1</v>
      </c>
      <c r="M28" s="117">
        <f>SUM(M14:M27)</f>
        <v>0</v>
      </c>
      <c r="N28" s="117">
        <f>SUM(N14:N27)</f>
        <v>0</v>
      </c>
      <c r="O28" s="117">
        <v>3</v>
      </c>
      <c r="P28" s="117">
        <v>3</v>
      </c>
      <c r="Q28" s="23">
        <f>SUM(Q14:Q27)</f>
        <v>1035</v>
      </c>
      <c r="R28" s="23">
        <f>SUM(R14:R23)</f>
        <v>330</v>
      </c>
      <c r="S28" s="23">
        <f t="shared" ref="S28:Y28" si="6">SUM(S14:S27)</f>
        <v>186</v>
      </c>
      <c r="T28" s="23">
        <f t="shared" si="6"/>
        <v>0</v>
      </c>
      <c r="U28" s="23">
        <f t="shared" si="6"/>
        <v>414</v>
      </c>
      <c r="V28" s="23">
        <f t="shared" si="6"/>
        <v>435</v>
      </c>
      <c r="W28" s="23">
        <f t="shared" si="6"/>
        <v>0</v>
      </c>
      <c r="X28" s="23">
        <f t="shared" si="6"/>
        <v>0</v>
      </c>
      <c r="Y28" s="23">
        <f t="shared" si="6"/>
        <v>0</v>
      </c>
      <c r="Z28" s="23">
        <v>3</v>
      </c>
      <c r="AA28" s="23">
        <v>3</v>
      </c>
    </row>
    <row r="29" spans="1:27" ht="21" thickBot="1">
      <c r="A29" s="592"/>
      <c r="B29" s="24" t="s">
        <v>43</v>
      </c>
      <c r="C29" s="25"/>
      <c r="D29" s="26"/>
      <c r="E29" s="27"/>
      <c r="F29" s="28"/>
      <c r="G29" s="29">
        <f>G28/J10</f>
        <v>30</v>
      </c>
      <c r="H29" s="30"/>
      <c r="I29" s="31"/>
      <c r="J29" s="31"/>
      <c r="K29" s="31"/>
      <c r="L29" s="31"/>
      <c r="M29" s="31"/>
      <c r="N29" s="31"/>
      <c r="O29" s="32"/>
      <c r="P29" s="33"/>
      <c r="Q29" s="28"/>
      <c r="R29" s="34">
        <f>SUM(R14:R23)/U10</f>
        <v>30</v>
      </c>
      <c r="S29" s="35"/>
      <c r="T29" s="25"/>
      <c r="U29" s="25"/>
      <c r="V29" s="25"/>
      <c r="W29" s="25"/>
      <c r="X29" s="25"/>
      <c r="Y29" s="25"/>
      <c r="Z29" s="36"/>
      <c r="AA29" s="90"/>
    </row>
    <row r="30" spans="1:27" ht="21" thickBot="1">
      <c r="A30" s="593"/>
      <c r="B30" s="37" t="s">
        <v>44</v>
      </c>
      <c r="C30" s="27"/>
      <c r="D30" s="38"/>
      <c r="E30" s="27"/>
      <c r="F30" s="39"/>
      <c r="G30" s="40"/>
      <c r="H30" s="41"/>
      <c r="I30" s="27"/>
      <c r="J30" s="27"/>
      <c r="K30" s="27"/>
      <c r="L30" s="27"/>
      <c r="M30" s="27"/>
      <c r="N30" s="42"/>
      <c r="O30" s="23">
        <v>3</v>
      </c>
      <c r="P30" s="43"/>
      <c r="Q30" s="44"/>
      <c r="R30" s="45"/>
      <c r="S30" s="46"/>
      <c r="T30" s="46"/>
      <c r="U30" s="46"/>
      <c r="V30" s="46"/>
      <c r="W30" s="46"/>
      <c r="X30" s="46"/>
      <c r="Y30" s="42"/>
      <c r="Z30" s="23">
        <v>4</v>
      </c>
      <c r="AA30" s="91"/>
    </row>
    <row r="31" spans="1:27" ht="21" thickBot="1">
      <c r="A31" s="593"/>
      <c r="B31" s="37" t="s">
        <v>45</v>
      </c>
      <c r="C31" s="27"/>
      <c r="D31" s="38"/>
      <c r="E31" s="27"/>
      <c r="F31" s="39"/>
      <c r="G31" s="42"/>
      <c r="H31" s="41"/>
      <c r="I31" s="27"/>
      <c r="J31" s="27"/>
      <c r="K31" s="27"/>
      <c r="L31" s="47"/>
      <c r="M31" s="27"/>
      <c r="N31" s="46"/>
      <c r="O31" s="40"/>
      <c r="P31" s="23">
        <v>4</v>
      </c>
      <c r="Q31" s="44"/>
      <c r="R31" s="46"/>
      <c r="S31" s="46"/>
      <c r="T31" s="46"/>
      <c r="U31" s="46"/>
      <c r="V31" s="46"/>
      <c r="W31" s="48"/>
      <c r="X31" s="46"/>
      <c r="Y31" s="46"/>
      <c r="Z31" s="40"/>
      <c r="AA31" s="23">
        <v>4</v>
      </c>
    </row>
    <row r="32" spans="1:27" ht="21" thickBot="1">
      <c r="A32" s="593"/>
      <c r="B32" s="49" t="s">
        <v>46</v>
      </c>
      <c r="C32" s="47"/>
      <c r="D32" s="50"/>
      <c r="E32" s="47"/>
      <c r="F32" s="51"/>
      <c r="G32" s="50"/>
      <c r="H32" s="52"/>
      <c r="I32" s="53"/>
      <c r="J32" s="53"/>
      <c r="K32" s="54"/>
      <c r="L32" s="23">
        <v>1</v>
      </c>
      <c r="M32" s="55"/>
      <c r="N32" s="56"/>
      <c r="O32" s="56"/>
      <c r="P32" s="57"/>
      <c r="Q32" s="58"/>
      <c r="R32" s="48"/>
      <c r="S32" s="48"/>
      <c r="T32" s="48"/>
      <c r="U32" s="48"/>
      <c r="V32" s="59"/>
      <c r="W32" s="23">
        <v>0</v>
      </c>
      <c r="X32" s="51"/>
      <c r="Y32" s="47"/>
      <c r="Z32" s="48"/>
      <c r="AA32" s="92"/>
    </row>
    <row r="33" spans="1:27" ht="21" thickBot="1">
      <c r="A33" s="594"/>
      <c r="B33" s="87" t="s">
        <v>47</v>
      </c>
      <c r="C33" s="60">
        <f>SUM(C29:C32)</f>
        <v>0</v>
      </c>
      <c r="D33" s="60">
        <f t="shared" ref="D33:AA33" si="7">SUM(D29:D32)</f>
        <v>0</v>
      </c>
      <c r="E33" s="60">
        <f t="shared" si="7"/>
        <v>0</v>
      </c>
      <c r="F33" s="61">
        <f t="shared" si="7"/>
        <v>0</v>
      </c>
      <c r="G33" s="136">
        <f>SUM(G29:G32)</f>
        <v>30</v>
      </c>
      <c r="H33" s="22">
        <f t="shared" si="7"/>
        <v>0</v>
      </c>
      <c r="I33" s="20">
        <f t="shared" si="7"/>
        <v>0</v>
      </c>
      <c r="J33" s="20">
        <f t="shared" si="7"/>
        <v>0</v>
      </c>
      <c r="K33" s="21">
        <f t="shared" si="7"/>
        <v>0</v>
      </c>
      <c r="L33" s="23">
        <f t="shared" si="7"/>
        <v>1</v>
      </c>
      <c r="M33" s="22">
        <f t="shared" si="7"/>
        <v>0</v>
      </c>
      <c r="N33" s="20">
        <f t="shared" si="7"/>
        <v>0</v>
      </c>
      <c r="O33" s="20">
        <f>SUM(O29:O32)</f>
        <v>3</v>
      </c>
      <c r="P33" s="20">
        <f t="shared" si="7"/>
        <v>4</v>
      </c>
      <c r="Q33" s="61">
        <f t="shared" si="7"/>
        <v>0</v>
      </c>
      <c r="R33" s="136">
        <f t="shared" si="7"/>
        <v>30</v>
      </c>
      <c r="S33" s="118">
        <f t="shared" si="7"/>
        <v>0</v>
      </c>
      <c r="T33" s="60">
        <f t="shared" si="7"/>
        <v>0</v>
      </c>
      <c r="U33" s="60">
        <f t="shared" si="7"/>
        <v>0</v>
      </c>
      <c r="V33" s="60">
        <f t="shared" si="7"/>
        <v>0</v>
      </c>
      <c r="W33" s="60">
        <f t="shared" si="7"/>
        <v>0</v>
      </c>
      <c r="X33" s="60">
        <f t="shared" si="7"/>
        <v>0</v>
      </c>
      <c r="Y33" s="60">
        <f t="shared" si="7"/>
        <v>0</v>
      </c>
      <c r="Z33" s="60">
        <f t="shared" si="7"/>
        <v>4</v>
      </c>
      <c r="AA33" s="93">
        <f t="shared" si="7"/>
        <v>4</v>
      </c>
    </row>
    <row r="34" spans="1:27" ht="20.25">
      <c r="A34" s="62"/>
      <c r="B34" s="62"/>
      <c r="C34" s="63"/>
      <c r="D34" s="62"/>
      <c r="E34" s="63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</row>
    <row r="35" spans="1:27" ht="20.25">
      <c r="A35" s="62"/>
      <c r="B35" s="62"/>
      <c r="C35" s="63"/>
      <c r="D35" s="62"/>
      <c r="E35" s="63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</row>
    <row r="36" spans="1:27" ht="20.25">
      <c r="A36" s="62"/>
      <c r="B36" s="62"/>
      <c r="C36" s="63"/>
      <c r="D36" s="62"/>
      <c r="E36" s="63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</row>
    <row r="37" spans="1:27" ht="26.25">
      <c r="A37" s="1"/>
      <c r="B37" s="64" t="s">
        <v>85</v>
      </c>
      <c r="C37" s="64"/>
      <c r="D37" s="64"/>
      <c r="E37" s="64"/>
      <c r="F37" s="64"/>
      <c r="G37" s="64"/>
      <c r="H37" s="64"/>
      <c r="I37" s="64"/>
      <c r="J37" s="64"/>
      <c r="K37" s="64" t="s">
        <v>55</v>
      </c>
      <c r="L37" s="64"/>
      <c r="M37" s="64"/>
      <c r="N37" s="64"/>
      <c r="O37" s="64"/>
      <c r="P37" s="64"/>
      <c r="Q37" s="64"/>
      <c r="R37" s="65"/>
      <c r="S37" s="65"/>
      <c r="T37" s="66" t="s">
        <v>90</v>
      </c>
      <c r="U37" s="67"/>
      <c r="V37" s="67"/>
      <c r="W37" s="67" t="s">
        <v>326</v>
      </c>
      <c r="X37" s="67"/>
      <c r="Y37" s="68"/>
      <c r="Z37" s="68"/>
      <c r="AA37" s="68"/>
    </row>
    <row r="38" spans="1:27" ht="26.25">
      <c r="A38" s="69"/>
      <c r="B38" s="595"/>
      <c r="C38" s="595"/>
      <c r="D38" s="595"/>
      <c r="E38" s="595"/>
      <c r="F38" s="595"/>
      <c r="G38" s="595"/>
      <c r="H38" s="595"/>
      <c r="I38" s="595"/>
      <c r="J38" s="595"/>
      <c r="K38" s="69"/>
      <c r="L38" s="69"/>
      <c r="M38" s="69"/>
      <c r="N38" s="69"/>
      <c r="O38" s="69"/>
      <c r="P38" s="69"/>
      <c r="Q38" s="69"/>
      <c r="R38" s="69" t="s">
        <v>48</v>
      </c>
      <c r="S38" s="71"/>
      <c r="T38" s="72" t="s">
        <v>49</v>
      </c>
      <c r="U38" s="73" t="s">
        <v>89</v>
      </c>
      <c r="V38" s="73"/>
      <c r="W38" s="73"/>
      <c r="X38" s="72"/>
      <c r="Y38" s="72"/>
      <c r="Z38" s="74"/>
      <c r="AA38" s="74"/>
    </row>
    <row r="39" spans="1:27" ht="26.25">
      <c r="A39" s="69"/>
      <c r="B39" s="332"/>
      <c r="C39" s="332"/>
      <c r="D39" s="332"/>
      <c r="E39" s="332"/>
      <c r="F39" s="332"/>
      <c r="G39" s="332"/>
      <c r="H39" s="332"/>
      <c r="I39" s="332"/>
      <c r="J39" s="332"/>
      <c r="K39" s="69"/>
      <c r="L39" s="69"/>
      <c r="M39" s="69"/>
      <c r="N39" s="69"/>
      <c r="O39" s="69"/>
      <c r="P39" s="69"/>
      <c r="Q39" s="69"/>
      <c r="R39" s="69"/>
      <c r="S39" s="71"/>
      <c r="T39" s="72"/>
      <c r="U39" s="73"/>
      <c r="V39" s="73"/>
      <c r="W39" s="73"/>
      <c r="X39" s="72"/>
      <c r="Y39" s="72"/>
      <c r="Z39" s="74"/>
      <c r="AA39" s="74"/>
    </row>
    <row r="40" spans="1:27" ht="26.25">
      <c r="A40" s="69"/>
      <c r="B40" s="332"/>
      <c r="C40" s="332"/>
      <c r="D40" s="332"/>
      <c r="E40" s="332"/>
      <c r="F40" s="332"/>
      <c r="G40" s="332"/>
      <c r="H40" s="332"/>
      <c r="I40" s="332"/>
      <c r="J40" s="332"/>
      <c r="K40" s="64"/>
      <c r="L40" s="64"/>
      <c r="M40" s="64"/>
      <c r="N40" s="64"/>
      <c r="O40" s="64"/>
      <c r="P40" s="64"/>
      <c r="Q40" s="64"/>
      <c r="R40" s="64"/>
      <c r="S40" s="64"/>
      <c r="T40" s="66"/>
      <c r="U40" s="66"/>
      <c r="V40" s="66"/>
      <c r="W40" s="66"/>
      <c r="X40" s="75"/>
      <c r="Y40" s="75"/>
      <c r="Z40" s="76"/>
      <c r="AA40" s="76"/>
    </row>
    <row r="41" spans="1:27" ht="26.25">
      <c r="A41" s="69"/>
      <c r="B41" s="332"/>
      <c r="C41" s="332"/>
      <c r="D41" s="332"/>
      <c r="E41" s="332"/>
      <c r="F41" s="332"/>
      <c r="G41" s="332"/>
      <c r="H41" s="332"/>
      <c r="I41" s="332"/>
      <c r="J41" s="332"/>
      <c r="K41" s="64" t="s">
        <v>50</v>
      </c>
      <c r="L41" s="64"/>
      <c r="M41" s="64"/>
      <c r="N41" s="64"/>
      <c r="O41" s="64"/>
      <c r="P41" s="64"/>
      <c r="Q41" s="64"/>
      <c r="R41" s="65"/>
      <c r="S41" s="65"/>
      <c r="T41" s="66"/>
      <c r="U41" s="67"/>
      <c r="V41" s="67"/>
      <c r="W41" s="67" t="s">
        <v>303</v>
      </c>
      <c r="X41" s="67"/>
      <c r="Y41" s="68"/>
      <c r="Z41" s="76"/>
      <c r="AA41" s="76"/>
    </row>
    <row r="42" spans="1:27" ht="26.25">
      <c r="A42" s="69"/>
      <c r="B42" s="332"/>
      <c r="C42" s="332"/>
      <c r="D42" s="332"/>
      <c r="E42" s="332"/>
      <c r="F42" s="332"/>
      <c r="G42" s="332"/>
      <c r="H42" s="332"/>
      <c r="I42" s="332"/>
      <c r="J42" s="332"/>
      <c r="K42" s="69"/>
      <c r="L42" s="69"/>
      <c r="M42" s="69"/>
      <c r="N42" s="69"/>
      <c r="O42" s="69"/>
      <c r="P42" s="69"/>
      <c r="Q42" s="69"/>
      <c r="R42" s="69" t="s">
        <v>48</v>
      </c>
      <c r="S42" s="71"/>
      <c r="T42" s="72" t="s">
        <v>51</v>
      </c>
      <c r="U42" s="73" t="s">
        <v>89</v>
      </c>
      <c r="V42" s="73"/>
      <c r="W42" s="73"/>
      <c r="X42" s="72"/>
      <c r="Y42" s="72"/>
      <c r="Z42" s="76"/>
      <c r="AA42" s="76"/>
    </row>
  </sheetData>
  <mergeCells count="42">
    <mergeCell ref="C6:AA6"/>
    <mergeCell ref="C1:AA1"/>
    <mergeCell ref="C2:AA2"/>
    <mergeCell ref="C3:AA3"/>
    <mergeCell ref="C4:AA4"/>
    <mergeCell ref="C5:AA5"/>
    <mergeCell ref="W7:AA7"/>
    <mergeCell ref="A8:AA8"/>
    <mergeCell ref="A9:AA9"/>
    <mergeCell ref="A10:A13"/>
    <mergeCell ref="B10:B13"/>
    <mergeCell ref="C10:C13"/>
    <mergeCell ref="D10:D13"/>
    <mergeCell ref="E10:E13"/>
    <mergeCell ref="F10:I10"/>
    <mergeCell ref="K10:P10"/>
    <mergeCell ref="Q10:T10"/>
    <mergeCell ref="V10:AA10"/>
    <mergeCell ref="F11:F13"/>
    <mergeCell ref="G11:J11"/>
    <mergeCell ref="K11:K13"/>
    <mergeCell ref="L11:L13"/>
    <mergeCell ref="Q11:Q13"/>
    <mergeCell ref="W11:W13"/>
    <mergeCell ref="P12:P13"/>
    <mergeCell ref="R12:R13"/>
    <mergeCell ref="S12:U12"/>
    <mergeCell ref="R11:U11"/>
    <mergeCell ref="V11:V13"/>
    <mergeCell ref="X11:X13"/>
    <mergeCell ref="Y11:Y13"/>
    <mergeCell ref="Z11:AA11"/>
    <mergeCell ref="Z12:Z13"/>
    <mergeCell ref="AA12:AA13"/>
    <mergeCell ref="A29:A33"/>
    <mergeCell ref="B38:J38"/>
    <mergeCell ref="G12:G13"/>
    <mergeCell ref="H12:J12"/>
    <mergeCell ref="O12:O13"/>
    <mergeCell ref="M11:M13"/>
    <mergeCell ref="N11:N13"/>
    <mergeCell ref="O11:P11"/>
  </mergeCells>
  <printOptions horizontalCentered="1"/>
  <pageMargins left="0.59055118110236227" right="0.39370078740157483" top="0.59055118110236227" bottom="0.39370078740157483" header="0.31496062992125984" footer="0.31496062992125984"/>
  <pageSetup paperSize="9" scale="42" orientation="landscape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AA46"/>
  <sheetViews>
    <sheetView zoomScale="55" zoomScaleNormal="55" workbookViewId="0">
      <selection activeCell="H24" sqref="H24:AA24"/>
    </sheetView>
  </sheetViews>
  <sheetFormatPr defaultRowHeight="15"/>
  <cols>
    <col min="2" max="2" width="68.42578125" customWidth="1"/>
  </cols>
  <sheetData>
    <row r="1" spans="1:27" ht="26.25">
      <c r="A1" s="1" t="s">
        <v>0</v>
      </c>
      <c r="B1" s="1"/>
      <c r="C1" s="559" t="s">
        <v>1</v>
      </c>
      <c r="D1" s="559"/>
      <c r="E1" s="559"/>
      <c r="F1" s="559"/>
      <c r="G1" s="559"/>
      <c r="H1" s="559"/>
      <c r="I1" s="559"/>
      <c r="J1" s="559"/>
      <c r="K1" s="559"/>
      <c r="L1" s="559"/>
      <c r="M1" s="559"/>
      <c r="N1" s="559"/>
      <c r="O1" s="559"/>
      <c r="P1" s="559"/>
      <c r="Q1" s="559"/>
      <c r="R1" s="559"/>
      <c r="S1" s="559"/>
      <c r="T1" s="559"/>
      <c r="U1" s="559"/>
      <c r="V1" s="559"/>
      <c r="W1" s="559"/>
      <c r="X1" s="559"/>
      <c r="Y1" s="559"/>
      <c r="Z1" s="559"/>
      <c r="AA1" s="559"/>
    </row>
    <row r="2" spans="1:27" ht="26.25">
      <c r="A2" s="1" t="s">
        <v>2</v>
      </c>
      <c r="B2" s="1"/>
      <c r="C2" s="559"/>
      <c r="D2" s="559"/>
      <c r="E2" s="559"/>
      <c r="F2" s="559"/>
      <c r="G2" s="559"/>
      <c r="H2" s="559"/>
      <c r="I2" s="559"/>
      <c r="J2" s="559"/>
      <c r="K2" s="559"/>
      <c r="L2" s="559"/>
      <c r="M2" s="559"/>
      <c r="N2" s="559"/>
      <c r="O2" s="559"/>
      <c r="P2" s="559"/>
      <c r="Q2" s="559"/>
      <c r="R2" s="559"/>
      <c r="S2" s="559"/>
      <c r="T2" s="559"/>
      <c r="U2" s="559"/>
      <c r="V2" s="559"/>
      <c r="W2" s="559"/>
      <c r="X2" s="559"/>
      <c r="Y2" s="559"/>
      <c r="Z2" s="559"/>
      <c r="AA2" s="559"/>
    </row>
    <row r="3" spans="1:27" ht="26.25">
      <c r="A3" s="1"/>
      <c r="B3" s="1"/>
      <c r="C3" s="560" t="s">
        <v>3</v>
      </c>
      <c r="D3" s="560"/>
      <c r="E3" s="560"/>
      <c r="F3" s="560"/>
      <c r="G3" s="560"/>
      <c r="H3" s="560"/>
      <c r="I3" s="560"/>
      <c r="J3" s="560"/>
      <c r="K3" s="560"/>
      <c r="L3" s="560"/>
      <c r="M3" s="560"/>
      <c r="N3" s="560"/>
      <c r="O3" s="560"/>
      <c r="P3" s="560"/>
      <c r="Q3" s="560"/>
      <c r="R3" s="560"/>
      <c r="S3" s="560"/>
      <c r="T3" s="560"/>
      <c r="U3" s="560"/>
      <c r="V3" s="560"/>
      <c r="W3" s="560"/>
      <c r="X3" s="560"/>
      <c r="Y3" s="560"/>
      <c r="Z3" s="560"/>
      <c r="AA3" s="560"/>
    </row>
    <row r="4" spans="1:27" ht="26.25">
      <c r="A4" s="1" t="s">
        <v>4</v>
      </c>
      <c r="B4" s="1"/>
      <c r="C4" s="559" t="s">
        <v>84</v>
      </c>
      <c r="D4" s="559"/>
      <c r="E4" s="559"/>
      <c r="F4" s="559"/>
      <c r="G4" s="559"/>
      <c r="H4" s="559"/>
      <c r="I4" s="559"/>
      <c r="J4" s="559"/>
      <c r="K4" s="559"/>
      <c r="L4" s="559"/>
      <c r="M4" s="559"/>
      <c r="N4" s="559"/>
      <c r="O4" s="559"/>
      <c r="P4" s="559"/>
      <c r="Q4" s="559"/>
      <c r="R4" s="559"/>
      <c r="S4" s="559"/>
      <c r="T4" s="559"/>
      <c r="U4" s="559"/>
      <c r="V4" s="559"/>
      <c r="W4" s="559"/>
      <c r="X4" s="559"/>
      <c r="Y4" s="559"/>
      <c r="Z4" s="559"/>
      <c r="AA4" s="559"/>
    </row>
    <row r="5" spans="1:27" ht="61.5" customHeight="1">
      <c r="A5" s="1" t="s">
        <v>5</v>
      </c>
      <c r="B5" s="1"/>
      <c r="C5" s="561" t="s">
        <v>293</v>
      </c>
      <c r="D5" s="561"/>
      <c r="E5" s="561"/>
      <c r="F5" s="561"/>
      <c r="G5" s="561"/>
      <c r="H5" s="561"/>
      <c r="I5" s="561"/>
      <c r="J5" s="561"/>
      <c r="K5" s="561"/>
      <c r="L5" s="561"/>
      <c r="M5" s="561"/>
      <c r="N5" s="561"/>
      <c r="O5" s="561"/>
      <c r="P5" s="561"/>
      <c r="Q5" s="561"/>
      <c r="R5" s="561"/>
      <c r="S5" s="561"/>
      <c r="T5" s="561"/>
      <c r="U5" s="561"/>
      <c r="V5" s="561"/>
      <c r="W5" s="561"/>
      <c r="X5" s="561"/>
      <c r="Y5" s="561"/>
      <c r="Z5" s="561"/>
      <c r="AA5" s="561"/>
    </row>
    <row r="6" spans="1:27" ht="26.25">
      <c r="A6" s="1" t="s">
        <v>179</v>
      </c>
      <c r="B6" s="1"/>
      <c r="C6" s="559" t="s">
        <v>6</v>
      </c>
      <c r="D6" s="559"/>
      <c r="E6" s="559"/>
      <c r="F6" s="559"/>
      <c r="G6" s="559"/>
      <c r="H6" s="559"/>
      <c r="I6" s="559"/>
      <c r="J6" s="559"/>
      <c r="K6" s="559"/>
      <c r="L6" s="559"/>
      <c r="M6" s="559"/>
      <c r="N6" s="559"/>
      <c r="O6" s="559"/>
      <c r="P6" s="559"/>
      <c r="Q6" s="559"/>
      <c r="R6" s="559"/>
      <c r="S6" s="559"/>
      <c r="T6" s="559"/>
      <c r="U6" s="559"/>
      <c r="V6" s="559"/>
      <c r="W6" s="559"/>
      <c r="X6" s="559"/>
      <c r="Y6" s="559"/>
      <c r="Z6" s="559"/>
      <c r="AA6" s="559"/>
    </row>
    <row r="7" spans="1:27" ht="27" thickBo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562"/>
      <c r="X7" s="562"/>
      <c r="Y7" s="562"/>
      <c r="Z7" s="562"/>
      <c r="AA7" s="562"/>
    </row>
    <row r="8" spans="1:27" ht="21" thickBot="1">
      <c r="A8" s="563" t="s">
        <v>322</v>
      </c>
      <c r="B8" s="564"/>
      <c r="C8" s="564"/>
      <c r="D8" s="564"/>
      <c r="E8" s="564"/>
      <c r="F8" s="564"/>
      <c r="G8" s="564"/>
      <c r="H8" s="564"/>
      <c r="I8" s="564"/>
      <c r="J8" s="564"/>
      <c r="K8" s="564"/>
      <c r="L8" s="564"/>
      <c r="M8" s="564"/>
      <c r="N8" s="564"/>
      <c r="O8" s="564"/>
      <c r="P8" s="564"/>
      <c r="Q8" s="564"/>
      <c r="R8" s="564"/>
      <c r="S8" s="564"/>
      <c r="T8" s="564"/>
      <c r="U8" s="564"/>
      <c r="V8" s="564"/>
      <c r="W8" s="564"/>
      <c r="X8" s="564"/>
      <c r="Y8" s="564"/>
      <c r="Z8" s="564"/>
      <c r="AA8" s="565"/>
    </row>
    <row r="9" spans="1:27" ht="21" thickBot="1">
      <c r="A9" s="563" t="s">
        <v>62</v>
      </c>
      <c r="B9" s="564"/>
      <c r="C9" s="564"/>
      <c r="D9" s="564"/>
      <c r="E9" s="564"/>
      <c r="F9" s="564"/>
      <c r="G9" s="564"/>
      <c r="H9" s="564"/>
      <c r="I9" s="564"/>
      <c r="J9" s="564"/>
      <c r="K9" s="564"/>
      <c r="L9" s="564"/>
      <c r="M9" s="564"/>
      <c r="N9" s="564"/>
      <c r="O9" s="564"/>
      <c r="P9" s="564"/>
      <c r="Q9" s="564"/>
      <c r="R9" s="564"/>
      <c r="S9" s="564"/>
      <c r="T9" s="564"/>
      <c r="U9" s="564"/>
      <c r="V9" s="564"/>
      <c r="W9" s="564"/>
      <c r="X9" s="564"/>
      <c r="Y9" s="564"/>
      <c r="Z9" s="564"/>
      <c r="AA9" s="565"/>
    </row>
    <row r="10" spans="1:27" ht="21" thickBot="1">
      <c r="A10" s="566" t="s">
        <v>7</v>
      </c>
      <c r="B10" s="569" t="s">
        <v>8</v>
      </c>
      <c r="C10" s="566" t="s">
        <v>9</v>
      </c>
      <c r="D10" s="572" t="s">
        <v>10</v>
      </c>
      <c r="E10" s="573" t="s">
        <v>11</v>
      </c>
      <c r="F10" s="574" t="s">
        <v>56</v>
      </c>
      <c r="G10" s="575"/>
      <c r="H10" s="575"/>
      <c r="I10" s="575"/>
      <c r="J10" s="89">
        <v>17</v>
      </c>
      <c r="K10" s="575" t="s">
        <v>12</v>
      </c>
      <c r="L10" s="575"/>
      <c r="M10" s="575"/>
      <c r="N10" s="575"/>
      <c r="O10" s="575"/>
      <c r="P10" s="576"/>
      <c r="Q10" s="574" t="s">
        <v>57</v>
      </c>
      <c r="R10" s="575"/>
      <c r="S10" s="575"/>
      <c r="T10" s="576"/>
      <c r="U10" s="89">
        <v>22</v>
      </c>
      <c r="V10" s="574" t="s">
        <v>12</v>
      </c>
      <c r="W10" s="575"/>
      <c r="X10" s="575"/>
      <c r="Y10" s="575"/>
      <c r="Z10" s="575"/>
      <c r="AA10" s="576"/>
    </row>
    <row r="11" spans="1:27" ht="21" thickBot="1">
      <c r="A11" s="567"/>
      <c r="B11" s="570"/>
      <c r="C11" s="567"/>
      <c r="D11" s="572"/>
      <c r="E11" s="573"/>
      <c r="F11" s="577" t="s">
        <v>13</v>
      </c>
      <c r="G11" s="578" t="s">
        <v>14</v>
      </c>
      <c r="H11" s="579"/>
      <c r="I11" s="579"/>
      <c r="J11" s="579"/>
      <c r="K11" s="580" t="s">
        <v>15</v>
      </c>
      <c r="L11" s="582" t="s">
        <v>16</v>
      </c>
      <c r="M11" s="582" t="s">
        <v>17</v>
      </c>
      <c r="N11" s="582" t="s">
        <v>18</v>
      </c>
      <c r="O11" s="588" t="s">
        <v>19</v>
      </c>
      <c r="P11" s="589"/>
      <c r="Q11" s="568" t="s">
        <v>13</v>
      </c>
      <c r="R11" s="578" t="s">
        <v>14</v>
      </c>
      <c r="S11" s="579"/>
      <c r="T11" s="579"/>
      <c r="U11" s="579"/>
      <c r="V11" s="580" t="s">
        <v>15</v>
      </c>
      <c r="W11" s="582" t="s">
        <v>16</v>
      </c>
      <c r="X11" s="582" t="s">
        <v>17</v>
      </c>
      <c r="Y11" s="582" t="s">
        <v>18</v>
      </c>
      <c r="Z11" s="588" t="s">
        <v>19</v>
      </c>
      <c r="AA11" s="589"/>
    </row>
    <row r="12" spans="1:27" ht="21" thickBot="1">
      <c r="A12" s="567"/>
      <c r="B12" s="570"/>
      <c r="C12" s="567"/>
      <c r="D12" s="572"/>
      <c r="E12" s="573"/>
      <c r="F12" s="577"/>
      <c r="G12" s="586" t="s">
        <v>13</v>
      </c>
      <c r="H12" s="587" t="s">
        <v>20</v>
      </c>
      <c r="I12" s="587"/>
      <c r="J12" s="587"/>
      <c r="K12" s="581"/>
      <c r="L12" s="583"/>
      <c r="M12" s="583"/>
      <c r="N12" s="583"/>
      <c r="O12" s="590" t="s">
        <v>21</v>
      </c>
      <c r="P12" s="584" t="s">
        <v>22</v>
      </c>
      <c r="Q12" s="572"/>
      <c r="R12" s="586" t="s">
        <v>13</v>
      </c>
      <c r="S12" s="587" t="s">
        <v>20</v>
      </c>
      <c r="T12" s="587"/>
      <c r="U12" s="587"/>
      <c r="V12" s="581"/>
      <c r="W12" s="583"/>
      <c r="X12" s="583"/>
      <c r="Y12" s="583"/>
      <c r="Z12" s="590" t="s">
        <v>23</v>
      </c>
      <c r="AA12" s="584" t="s">
        <v>24</v>
      </c>
    </row>
    <row r="13" spans="1:27" ht="271.5" customHeight="1" thickBot="1">
      <c r="A13" s="568"/>
      <c r="B13" s="571"/>
      <c r="C13" s="568"/>
      <c r="D13" s="572"/>
      <c r="E13" s="573"/>
      <c r="F13" s="577"/>
      <c r="G13" s="586"/>
      <c r="H13" s="2" t="s">
        <v>25</v>
      </c>
      <c r="I13" s="3" t="s">
        <v>26</v>
      </c>
      <c r="J13" s="4" t="s">
        <v>27</v>
      </c>
      <c r="K13" s="581"/>
      <c r="L13" s="583"/>
      <c r="M13" s="583"/>
      <c r="N13" s="583"/>
      <c r="O13" s="591"/>
      <c r="P13" s="585"/>
      <c r="Q13" s="572"/>
      <c r="R13" s="586"/>
      <c r="S13" s="2" t="s">
        <v>25</v>
      </c>
      <c r="T13" s="3" t="s">
        <v>26</v>
      </c>
      <c r="U13" s="4" t="s">
        <v>27</v>
      </c>
      <c r="V13" s="581"/>
      <c r="W13" s="583"/>
      <c r="X13" s="583"/>
      <c r="Y13" s="583"/>
      <c r="Z13" s="591"/>
      <c r="AA13" s="585"/>
    </row>
    <row r="14" spans="1:27" ht="20.25">
      <c r="A14" s="82" t="s">
        <v>28</v>
      </c>
      <c r="B14" s="97" t="s">
        <v>63</v>
      </c>
      <c r="C14" s="132">
        <v>164</v>
      </c>
      <c r="D14" s="147">
        <v>0</v>
      </c>
      <c r="E14" s="144">
        <f>F14+Q14</f>
        <v>78</v>
      </c>
      <c r="F14" s="10">
        <f t="shared" ref="F14:F30" si="0">G14+K14+N14+M14</f>
        <v>34</v>
      </c>
      <c r="G14" s="94">
        <f>H14+I14+J14</f>
        <v>34</v>
      </c>
      <c r="H14" s="9">
        <v>34</v>
      </c>
      <c r="I14" s="6"/>
      <c r="J14" s="7"/>
      <c r="K14" s="9"/>
      <c r="L14" s="6"/>
      <c r="M14" s="6"/>
      <c r="N14" s="6"/>
      <c r="O14" s="6"/>
      <c r="P14" s="7"/>
      <c r="Q14" s="104">
        <f>V14+X14+Y14+R14</f>
        <v>44</v>
      </c>
      <c r="R14" s="8">
        <f t="shared" ref="R14:R30" si="1">S14+T14+U14</f>
        <v>44</v>
      </c>
      <c r="S14" s="9">
        <v>44</v>
      </c>
      <c r="T14" s="6"/>
      <c r="U14" s="7"/>
      <c r="V14" s="9"/>
      <c r="W14" s="6"/>
      <c r="X14" s="6"/>
      <c r="Y14" s="6"/>
      <c r="Z14" s="6"/>
      <c r="AA14" s="10"/>
    </row>
    <row r="15" spans="1:27" ht="20.25">
      <c r="A15" s="88" t="s">
        <v>29</v>
      </c>
      <c r="B15" s="98" t="s">
        <v>64</v>
      </c>
      <c r="C15" s="133">
        <v>144</v>
      </c>
      <c r="D15" s="148">
        <v>0</v>
      </c>
      <c r="E15" s="145">
        <f t="shared" ref="E15:E30" si="2">F15+Q15</f>
        <v>78</v>
      </c>
      <c r="F15" s="16">
        <f t="shared" si="0"/>
        <v>34</v>
      </c>
      <c r="G15" s="95">
        <f t="shared" ref="G15:G30" si="3">H15+I15+J15</f>
        <v>34</v>
      </c>
      <c r="H15" s="15">
        <v>34</v>
      </c>
      <c r="I15" s="12"/>
      <c r="J15" s="13"/>
      <c r="K15" s="15"/>
      <c r="L15" s="12"/>
      <c r="M15" s="12"/>
      <c r="N15" s="12"/>
      <c r="O15" s="12"/>
      <c r="P15" s="13"/>
      <c r="Q15" s="105">
        <f t="shared" ref="Q15:Q30" si="4">V15+X15+Y15+R15</f>
        <v>44</v>
      </c>
      <c r="R15" s="14">
        <f t="shared" si="1"/>
        <v>44</v>
      </c>
      <c r="S15" s="15">
        <v>44</v>
      </c>
      <c r="T15" s="12"/>
      <c r="U15" s="13"/>
      <c r="V15" s="15"/>
      <c r="W15" s="12"/>
      <c r="X15" s="12"/>
      <c r="Y15" s="12"/>
      <c r="Z15" s="12"/>
      <c r="AA15" s="16"/>
    </row>
    <row r="16" spans="1:27" ht="20.25">
      <c r="A16" s="88" t="s">
        <v>30</v>
      </c>
      <c r="B16" s="98" t="s">
        <v>65</v>
      </c>
      <c r="C16" s="133">
        <v>64</v>
      </c>
      <c r="D16" s="148">
        <v>0</v>
      </c>
      <c r="E16" s="145">
        <f t="shared" si="2"/>
        <v>64</v>
      </c>
      <c r="F16" s="16">
        <f t="shared" si="0"/>
        <v>18</v>
      </c>
      <c r="G16" s="95">
        <f t="shared" si="3"/>
        <v>18</v>
      </c>
      <c r="H16" s="15">
        <v>18</v>
      </c>
      <c r="I16" s="12"/>
      <c r="J16" s="13"/>
      <c r="K16" s="15"/>
      <c r="L16" s="12"/>
      <c r="M16" s="12"/>
      <c r="N16" s="12"/>
      <c r="O16" s="12"/>
      <c r="P16" s="13"/>
      <c r="Q16" s="105">
        <f t="shared" si="4"/>
        <v>46</v>
      </c>
      <c r="R16" s="14">
        <f t="shared" si="1"/>
        <v>44</v>
      </c>
      <c r="S16" s="15">
        <v>44</v>
      </c>
      <c r="T16" s="12"/>
      <c r="U16" s="13"/>
      <c r="V16" s="15"/>
      <c r="W16" s="12"/>
      <c r="X16" s="12">
        <v>2</v>
      </c>
      <c r="Y16" s="12"/>
      <c r="Z16" s="12"/>
      <c r="AA16" s="16"/>
    </row>
    <row r="17" spans="1:27" ht="20.25">
      <c r="A17" s="88" t="s">
        <v>31</v>
      </c>
      <c r="B17" s="98" t="s">
        <v>126</v>
      </c>
      <c r="C17" s="133">
        <v>144</v>
      </c>
      <c r="D17" s="148">
        <v>0</v>
      </c>
      <c r="E17" s="145">
        <f t="shared" si="2"/>
        <v>78</v>
      </c>
      <c r="F17" s="16">
        <f t="shared" si="0"/>
        <v>34</v>
      </c>
      <c r="G17" s="95">
        <f t="shared" si="3"/>
        <v>34</v>
      </c>
      <c r="H17" s="15"/>
      <c r="I17" s="12"/>
      <c r="J17" s="13">
        <v>34</v>
      </c>
      <c r="K17" s="15"/>
      <c r="L17" s="12"/>
      <c r="M17" s="12"/>
      <c r="N17" s="12"/>
      <c r="O17" s="12"/>
      <c r="P17" s="13"/>
      <c r="Q17" s="105">
        <f t="shared" si="4"/>
        <v>44</v>
      </c>
      <c r="R17" s="14">
        <f t="shared" si="1"/>
        <v>44</v>
      </c>
      <c r="S17" s="15"/>
      <c r="T17" s="12"/>
      <c r="U17" s="13">
        <v>44</v>
      </c>
      <c r="V17" s="15"/>
      <c r="W17" s="12"/>
      <c r="X17" s="12"/>
      <c r="Y17" s="12"/>
      <c r="Z17" s="12"/>
      <c r="AA17" s="16"/>
    </row>
    <row r="18" spans="1:27" ht="20.25">
      <c r="A18" s="88" t="s">
        <v>32</v>
      </c>
      <c r="B18" s="98" t="s">
        <v>66</v>
      </c>
      <c r="C18" s="133">
        <v>130</v>
      </c>
      <c r="D18" s="148">
        <v>0</v>
      </c>
      <c r="E18" s="145">
        <f t="shared" si="2"/>
        <v>44</v>
      </c>
      <c r="F18" s="16">
        <f t="shared" si="0"/>
        <v>0</v>
      </c>
      <c r="G18" s="95">
        <f t="shared" si="3"/>
        <v>0</v>
      </c>
      <c r="H18" s="15"/>
      <c r="I18" s="12"/>
      <c r="J18" s="13"/>
      <c r="K18" s="15"/>
      <c r="L18" s="12"/>
      <c r="M18" s="12"/>
      <c r="N18" s="12"/>
      <c r="O18" s="12"/>
      <c r="P18" s="13"/>
      <c r="Q18" s="105">
        <f t="shared" si="4"/>
        <v>44</v>
      </c>
      <c r="R18" s="14">
        <f t="shared" si="1"/>
        <v>44</v>
      </c>
      <c r="S18" s="15">
        <v>44</v>
      </c>
      <c r="T18" s="12"/>
      <c r="U18" s="13"/>
      <c r="V18" s="15"/>
      <c r="W18" s="12"/>
      <c r="X18" s="12"/>
      <c r="Y18" s="12"/>
      <c r="Z18" s="12"/>
      <c r="AA18" s="16"/>
    </row>
    <row r="19" spans="1:27" ht="20.25">
      <c r="A19" s="88" t="s">
        <v>33</v>
      </c>
      <c r="B19" s="98" t="s">
        <v>67</v>
      </c>
      <c r="C19" s="133">
        <v>78</v>
      </c>
      <c r="D19" s="148">
        <v>0</v>
      </c>
      <c r="E19" s="145">
        <f t="shared" si="2"/>
        <v>78</v>
      </c>
      <c r="F19" s="16">
        <f t="shared" si="0"/>
        <v>34</v>
      </c>
      <c r="G19" s="95">
        <f t="shared" si="3"/>
        <v>34</v>
      </c>
      <c r="H19" s="15">
        <v>34</v>
      </c>
      <c r="I19" s="12"/>
      <c r="J19" s="13"/>
      <c r="K19" s="15"/>
      <c r="L19" s="12"/>
      <c r="M19" s="12"/>
      <c r="N19" s="12"/>
      <c r="O19" s="12"/>
      <c r="P19" s="13"/>
      <c r="Q19" s="105">
        <f t="shared" si="4"/>
        <v>44</v>
      </c>
      <c r="R19" s="14">
        <f t="shared" si="1"/>
        <v>44</v>
      </c>
      <c r="S19" s="15">
        <v>44</v>
      </c>
      <c r="T19" s="12"/>
      <c r="U19" s="13"/>
      <c r="V19" s="15"/>
      <c r="W19" s="12"/>
      <c r="X19" s="12"/>
      <c r="Y19" s="12"/>
      <c r="Z19" s="12"/>
      <c r="AA19" s="16"/>
    </row>
    <row r="20" spans="1:27" ht="20.25">
      <c r="A20" s="88" t="s">
        <v>34</v>
      </c>
      <c r="B20" s="98" t="s">
        <v>69</v>
      </c>
      <c r="C20" s="133">
        <v>232</v>
      </c>
      <c r="D20" s="148">
        <v>0</v>
      </c>
      <c r="E20" s="145">
        <f t="shared" si="2"/>
        <v>112</v>
      </c>
      <c r="F20" s="16">
        <f t="shared" si="0"/>
        <v>68</v>
      </c>
      <c r="G20" s="95">
        <f t="shared" si="3"/>
        <v>68</v>
      </c>
      <c r="H20" s="15">
        <v>68</v>
      </c>
      <c r="I20" s="12"/>
      <c r="J20" s="13"/>
      <c r="K20" s="15"/>
      <c r="L20" s="12"/>
      <c r="M20" s="12"/>
      <c r="N20" s="12"/>
      <c r="O20" s="12"/>
      <c r="P20" s="13"/>
      <c r="Q20" s="105">
        <f t="shared" si="4"/>
        <v>44</v>
      </c>
      <c r="R20" s="14">
        <f t="shared" si="1"/>
        <v>44</v>
      </c>
      <c r="S20" s="15">
        <v>44</v>
      </c>
      <c r="T20" s="12"/>
      <c r="U20" s="13"/>
      <c r="V20" s="15"/>
      <c r="W20" s="12"/>
      <c r="X20" s="12"/>
      <c r="Y20" s="12"/>
      <c r="Z20" s="12"/>
      <c r="AA20" s="16"/>
    </row>
    <row r="21" spans="1:27" ht="20.25">
      <c r="A21" s="88" t="s">
        <v>35</v>
      </c>
      <c r="B21" s="98" t="s">
        <v>70</v>
      </c>
      <c r="C21" s="133">
        <v>216</v>
      </c>
      <c r="D21" s="148">
        <v>0</v>
      </c>
      <c r="E21" s="145">
        <f t="shared" si="2"/>
        <v>116</v>
      </c>
      <c r="F21" s="16">
        <f t="shared" si="0"/>
        <v>50</v>
      </c>
      <c r="G21" s="95">
        <f t="shared" si="3"/>
        <v>50</v>
      </c>
      <c r="H21" s="15">
        <v>50</v>
      </c>
      <c r="I21" s="12"/>
      <c r="J21" s="13"/>
      <c r="K21" s="15"/>
      <c r="L21" s="12"/>
      <c r="M21" s="12"/>
      <c r="N21" s="12"/>
      <c r="O21" s="12"/>
      <c r="P21" s="13"/>
      <c r="Q21" s="105">
        <f t="shared" si="4"/>
        <v>66</v>
      </c>
      <c r="R21" s="14">
        <f t="shared" si="1"/>
        <v>66</v>
      </c>
      <c r="S21" s="15">
        <v>66</v>
      </c>
      <c r="T21" s="12"/>
      <c r="U21" s="13"/>
      <c r="V21" s="15"/>
      <c r="W21" s="12"/>
      <c r="X21" s="12"/>
      <c r="Y21" s="12"/>
      <c r="Z21" s="12"/>
      <c r="AA21" s="16"/>
    </row>
    <row r="22" spans="1:27" ht="20.25">
      <c r="A22" s="88" t="s">
        <v>36</v>
      </c>
      <c r="B22" s="98" t="s">
        <v>71</v>
      </c>
      <c r="C22" s="133">
        <v>100</v>
      </c>
      <c r="D22" s="148">
        <v>0</v>
      </c>
      <c r="E22" s="145">
        <f t="shared" si="2"/>
        <v>100</v>
      </c>
      <c r="F22" s="16">
        <f t="shared" si="0"/>
        <v>34</v>
      </c>
      <c r="G22" s="95">
        <f t="shared" si="3"/>
        <v>34</v>
      </c>
      <c r="H22" s="15">
        <v>34</v>
      </c>
      <c r="I22" s="12"/>
      <c r="J22" s="13"/>
      <c r="K22" s="15"/>
      <c r="L22" s="12"/>
      <c r="M22" s="12"/>
      <c r="N22" s="12"/>
      <c r="O22" s="12"/>
      <c r="P22" s="13"/>
      <c r="Q22" s="105">
        <f t="shared" si="4"/>
        <v>66</v>
      </c>
      <c r="R22" s="14">
        <f t="shared" si="1"/>
        <v>66</v>
      </c>
      <c r="S22" s="15">
        <v>66</v>
      </c>
      <c r="T22" s="12"/>
      <c r="U22" s="13"/>
      <c r="V22" s="15"/>
      <c r="W22" s="12"/>
      <c r="X22" s="12"/>
      <c r="Y22" s="12"/>
      <c r="Z22" s="12"/>
      <c r="AA22" s="16"/>
    </row>
    <row r="23" spans="1:27" ht="20.25">
      <c r="A23" s="88" t="s">
        <v>37</v>
      </c>
      <c r="B23" s="98" t="s">
        <v>129</v>
      </c>
      <c r="C23" s="133">
        <v>220</v>
      </c>
      <c r="D23" s="148">
        <v>0</v>
      </c>
      <c r="E23" s="145">
        <f t="shared" si="2"/>
        <v>122</v>
      </c>
      <c r="F23" s="16">
        <f t="shared" si="0"/>
        <v>34</v>
      </c>
      <c r="G23" s="95">
        <f t="shared" si="3"/>
        <v>34</v>
      </c>
      <c r="H23" s="15">
        <v>34</v>
      </c>
      <c r="I23" s="12"/>
      <c r="J23" s="13"/>
      <c r="K23" s="15"/>
      <c r="L23" s="12"/>
      <c r="M23" s="12"/>
      <c r="N23" s="12"/>
      <c r="O23" s="12"/>
      <c r="P23" s="13"/>
      <c r="Q23" s="105">
        <f t="shared" si="4"/>
        <v>88</v>
      </c>
      <c r="R23" s="14">
        <f t="shared" si="1"/>
        <v>88</v>
      </c>
      <c r="S23" s="15">
        <v>88</v>
      </c>
      <c r="T23" s="12"/>
      <c r="U23" s="13"/>
      <c r="V23" s="15"/>
      <c r="W23" s="12"/>
      <c r="X23" s="12"/>
      <c r="Y23" s="12"/>
      <c r="Z23" s="12"/>
      <c r="AA23" s="16"/>
    </row>
    <row r="24" spans="1:27" ht="20.25">
      <c r="A24" s="88" t="s">
        <v>38</v>
      </c>
      <c r="B24" s="98" t="s">
        <v>72</v>
      </c>
      <c r="C24" s="133">
        <v>112</v>
      </c>
      <c r="D24" s="148">
        <v>0</v>
      </c>
      <c r="E24" s="145">
        <f t="shared" si="2"/>
        <v>112</v>
      </c>
      <c r="F24" s="16">
        <f t="shared" si="0"/>
        <v>68</v>
      </c>
      <c r="G24" s="95">
        <f t="shared" si="3"/>
        <v>68</v>
      </c>
      <c r="H24" s="15">
        <v>42</v>
      </c>
      <c r="I24" s="12">
        <v>10</v>
      </c>
      <c r="J24" s="13">
        <v>16</v>
      </c>
      <c r="K24" s="15"/>
      <c r="L24" s="12"/>
      <c r="M24" s="12"/>
      <c r="N24" s="12"/>
      <c r="O24" s="12"/>
      <c r="P24" s="13"/>
      <c r="Q24" s="105">
        <f t="shared" si="4"/>
        <v>44</v>
      </c>
      <c r="R24" s="14">
        <f t="shared" si="1"/>
        <v>44</v>
      </c>
      <c r="S24" s="15">
        <v>24</v>
      </c>
      <c r="T24" s="12">
        <v>10</v>
      </c>
      <c r="U24" s="13">
        <v>10</v>
      </c>
      <c r="V24" s="15"/>
      <c r="W24" s="12"/>
      <c r="X24" s="12"/>
      <c r="Y24" s="12"/>
      <c r="Z24" s="12"/>
      <c r="AA24" s="16"/>
    </row>
    <row r="25" spans="1:27" ht="20.25">
      <c r="A25" s="88" t="s">
        <v>39</v>
      </c>
      <c r="B25" s="98" t="s">
        <v>73</v>
      </c>
      <c r="C25" s="133">
        <v>78</v>
      </c>
      <c r="D25" s="148">
        <v>0</v>
      </c>
      <c r="E25" s="145">
        <f t="shared" si="2"/>
        <v>78</v>
      </c>
      <c r="F25" s="16">
        <f t="shared" si="0"/>
        <v>34</v>
      </c>
      <c r="G25" s="95">
        <f t="shared" si="3"/>
        <v>34</v>
      </c>
      <c r="H25" s="15">
        <v>34</v>
      </c>
      <c r="I25" s="12"/>
      <c r="J25" s="13"/>
      <c r="K25" s="15"/>
      <c r="L25" s="12"/>
      <c r="M25" s="12"/>
      <c r="N25" s="12"/>
      <c r="O25" s="12"/>
      <c r="P25" s="13"/>
      <c r="Q25" s="105">
        <f t="shared" si="4"/>
        <v>44</v>
      </c>
      <c r="R25" s="14">
        <f t="shared" si="1"/>
        <v>44</v>
      </c>
      <c r="S25" s="15">
        <v>44</v>
      </c>
      <c r="T25" s="12"/>
      <c r="U25" s="13"/>
      <c r="V25" s="15"/>
      <c r="W25" s="12"/>
      <c r="X25" s="12"/>
      <c r="Y25" s="12"/>
      <c r="Z25" s="12"/>
      <c r="AA25" s="16"/>
    </row>
    <row r="26" spans="1:27" ht="21" thickBot="1">
      <c r="A26" s="88" t="s">
        <v>40</v>
      </c>
      <c r="B26" s="98" t="s">
        <v>75</v>
      </c>
      <c r="C26" s="133">
        <v>112</v>
      </c>
      <c r="D26" s="148">
        <v>0</v>
      </c>
      <c r="E26" s="145">
        <f t="shared" si="2"/>
        <v>112</v>
      </c>
      <c r="F26" s="16">
        <f t="shared" si="0"/>
        <v>68</v>
      </c>
      <c r="G26" s="95">
        <f t="shared" si="3"/>
        <v>68</v>
      </c>
      <c r="H26" s="15">
        <f>4*17</f>
        <v>68</v>
      </c>
      <c r="I26" s="12"/>
      <c r="J26" s="13"/>
      <c r="K26" s="15"/>
      <c r="L26" s="12"/>
      <c r="M26" s="12"/>
      <c r="N26" s="12"/>
      <c r="O26" s="12"/>
      <c r="P26" s="13"/>
      <c r="Q26" s="105">
        <f t="shared" si="4"/>
        <v>44</v>
      </c>
      <c r="R26" s="14">
        <f t="shared" si="1"/>
        <v>44</v>
      </c>
      <c r="S26" s="15">
        <f>44</f>
        <v>44</v>
      </c>
      <c r="T26" s="12"/>
      <c r="U26" s="13"/>
      <c r="V26" s="15"/>
      <c r="W26" s="12"/>
      <c r="X26" s="12"/>
      <c r="Y26" s="12"/>
      <c r="Z26" s="12"/>
      <c r="AA26" s="16"/>
    </row>
    <row r="27" spans="1:27" ht="20.25">
      <c r="A27" s="156" t="s">
        <v>41</v>
      </c>
      <c r="B27" s="129" t="s">
        <v>68</v>
      </c>
      <c r="C27" s="132">
        <v>60</v>
      </c>
      <c r="D27" s="147">
        <f t="shared" ref="D27:D30" si="5">E27/30</f>
        <v>2</v>
      </c>
      <c r="E27" s="144">
        <f t="shared" si="2"/>
        <v>60</v>
      </c>
      <c r="F27" s="10">
        <f t="shared" si="0"/>
        <v>60</v>
      </c>
      <c r="G27" s="120">
        <f t="shared" si="3"/>
        <v>34</v>
      </c>
      <c r="H27" s="9">
        <v>18</v>
      </c>
      <c r="I27" s="6"/>
      <c r="J27" s="7">
        <v>16</v>
      </c>
      <c r="K27" s="9">
        <v>26</v>
      </c>
      <c r="L27" s="6"/>
      <c r="M27" s="6"/>
      <c r="N27" s="6"/>
      <c r="O27" s="6"/>
      <c r="P27" s="7" t="s">
        <v>59</v>
      </c>
      <c r="Q27" s="104">
        <f t="shared" si="4"/>
        <v>0</v>
      </c>
      <c r="R27" s="8">
        <f t="shared" si="1"/>
        <v>0</v>
      </c>
      <c r="S27" s="9"/>
      <c r="T27" s="124"/>
      <c r="U27" s="125"/>
      <c r="V27" s="130"/>
      <c r="W27" s="6"/>
      <c r="X27" s="6"/>
      <c r="Y27" s="6"/>
      <c r="Z27" s="6"/>
      <c r="AA27" s="131"/>
    </row>
    <row r="28" spans="1:27" ht="20.25">
      <c r="A28" s="112" t="s">
        <v>52</v>
      </c>
      <c r="B28" s="98" t="s">
        <v>197</v>
      </c>
      <c r="C28" s="133">
        <v>60</v>
      </c>
      <c r="D28" s="148">
        <f t="shared" si="5"/>
        <v>2</v>
      </c>
      <c r="E28" s="145">
        <f t="shared" si="2"/>
        <v>60</v>
      </c>
      <c r="F28" s="16">
        <f t="shared" si="0"/>
        <v>60</v>
      </c>
      <c r="G28" s="95">
        <f t="shared" si="3"/>
        <v>34</v>
      </c>
      <c r="H28" s="15">
        <v>18</v>
      </c>
      <c r="I28" s="12"/>
      <c r="J28" s="13">
        <v>16</v>
      </c>
      <c r="K28" s="15">
        <v>26</v>
      </c>
      <c r="L28" s="12"/>
      <c r="M28" s="12"/>
      <c r="N28" s="12"/>
      <c r="O28" s="12"/>
      <c r="P28" s="13" t="s">
        <v>60</v>
      </c>
      <c r="Q28" s="105">
        <f t="shared" si="4"/>
        <v>0</v>
      </c>
      <c r="R28" s="14">
        <f t="shared" si="1"/>
        <v>0</v>
      </c>
      <c r="S28" s="15"/>
      <c r="T28" s="12"/>
      <c r="U28" s="13"/>
      <c r="V28" s="15"/>
      <c r="W28" s="12"/>
      <c r="X28" s="12"/>
      <c r="Y28" s="12"/>
      <c r="Z28" s="12"/>
      <c r="AA28" s="16"/>
    </row>
    <row r="29" spans="1:27" ht="20.25">
      <c r="A29" s="112" t="s">
        <v>53</v>
      </c>
      <c r="B29" s="98" t="s">
        <v>76</v>
      </c>
      <c r="C29" s="133">
        <v>120</v>
      </c>
      <c r="D29" s="148">
        <f t="shared" si="5"/>
        <v>4</v>
      </c>
      <c r="E29" s="145">
        <f t="shared" si="2"/>
        <v>120</v>
      </c>
      <c r="F29" s="16">
        <f t="shared" si="0"/>
        <v>60</v>
      </c>
      <c r="G29" s="95">
        <f t="shared" si="3"/>
        <v>34</v>
      </c>
      <c r="H29" s="15">
        <v>18</v>
      </c>
      <c r="I29" s="12"/>
      <c r="J29" s="13">
        <v>16</v>
      </c>
      <c r="K29" s="15">
        <v>26</v>
      </c>
      <c r="L29" s="12"/>
      <c r="M29" s="12"/>
      <c r="N29" s="12"/>
      <c r="O29" s="12"/>
      <c r="P29" s="13" t="s">
        <v>60</v>
      </c>
      <c r="Q29" s="105">
        <f t="shared" si="4"/>
        <v>60</v>
      </c>
      <c r="R29" s="14">
        <f t="shared" si="1"/>
        <v>44</v>
      </c>
      <c r="S29" s="15">
        <v>22</v>
      </c>
      <c r="T29" s="12"/>
      <c r="U29" s="13">
        <f>38-16</f>
        <v>22</v>
      </c>
      <c r="V29" s="15">
        <f>42-26</f>
        <v>16</v>
      </c>
      <c r="W29" s="12"/>
      <c r="X29" s="12"/>
      <c r="Y29" s="12"/>
      <c r="Z29" s="12"/>
      <c r="AA29" s="16" t="s">
        <v>58</v>
      </c>
    </row>
    <row r="30" spans="1:27" ht="21" thickBot="1">
      <c r="A30" s="112" t="s">
        <v>54</v>
      </c>
      <c r="B30" s="98" t="s">
        <v>198</v>
      </c>
      <c r="C30" s="133">
        <v>90</v>
      </c>
      <c r="D30" s="148">
        <f t="shared" si="5"/>
        <v>3</v>
      </c>
      <c r="E30" s="145">
        <f t="shared" si="2"/>
        <v>90</v>
      </c>
      <c r="F30" s="16">
        <f t="shared" si="0"/>
        <v>0</v>
      </c>
      <c r="G30" s="95">
        <f t="shared" si="3"/>
        <v>0</v>
      </c>
      <c r="H30" s="15"/>
      <c r="I30" s="12"/>
      <c r="J30" s="13"/>
      <c r="K30" s="15"/>
      <c r="L30" s="12"/>
      <c r="M30" s="12"/>
      <c r="N30" s="12"/>
      <c r="O30" s="12"/>
      <c r="P30" s="13"/>
      <c r="Q30" s="105">
        <f t="shared" si="4"/>
        <v>90</v>
      </c>
      <c r="R30" s="14">
        <f t="shared" si="1"/>
        <v>44</v>
      </c>
      <c r="S30" s="15">
        <v>22</v>
      </c>
      <c r="T30" s="12"/>
      <c r="U30" s="13">
        <v>22</v>
      </c>
      <c r="V30" s="15">
        <v>46</v>
      </c>
      <c r="W30" s="12"/>
      <c r="X30" s="12"/>
      <c r="Y30" s="12"/>
      <c r="Z30" s="12"/>
      <c r="AA30" s="16" t="s">
        <v>58</v>
      </c>
    </row>
    <row r="31" spans="1:27" ht="21" thickBot="1">
      <c r="A31" s="115"/>
      <c r="B31" s="116" t="s">
        <v>42</v>
      </c>
      <c r="C31" s="117">
        <f t="shared" ref="C31:K31" si="6">SUM(C14:C30)</f>
        <v>2124</v>
      </c>
      <c r="D31" s="117">
        <f t="shared" si="6"/>
        <v>11</v>
      </c>
      <c r="E31" s="117">
        <f t="shared" si="6"/>
        <v>1502</v>
      </c>
      <c r="F31" s="117">
        <f t="shared" si="6"/>
        <v>690</v>
      </c>
      <c r="G31" s="117">
        <f t="shared" si="6"/>
        <v>612</v>
      </c>
      <c r="H31" s="117">
        <f t="shared" si="6"/>
        <v>504</v>
      </c>
      <c r="I31" s="117">
        <f t="shared" si="6"/>
        <v>10</v>
      </c>
      <c r="J31" s="117">
        <f t="shared" si="6"/>
        <v>98</v>
      </c>
      <c r="K31" s="117">
        <f t="shared" si="6"/>
        <v>78</v>
      </c>
      <c r="L31" s="117">
        <v>0</v>
      </c>
      <c r="M31" s="117">
        <f>SUM(M14:M30)</f>
        <v>0</v>
      </c>
      <c r="N31" s="117">
        <f>SUM(N14:N30)</f>
        <v>0</v>
      </c>
      <c r="O31" s="117">
        <v>0</v>
      </c>
      <c r="P31" s="117">
        <v>3</v>
      </c>
      <c r="Q31" s="23">
        <f t="shared" ref="Q31:V31" si="7">SUM(Q14:Q30)</f>
        <v>812</v>
      </c>
      <c r="R31" s="23">
        <f t="shared" si="7"/>
        <v>748</v>
      </c>
      <c r="S31" s="23">
        <f t="shared" si="7"/>
        <v>640</v>
      </c>
      <c r="T31" s="23">
        <f t="shared" si="7"/>
        <v>10</v>
      </c>
      <c r="U31" s="23">
        <f t="shared" si="7"/>
        <v>98</v>
      </c>
      <c r="V31" s="23">
        <f t="shared" si="7"/>
        <v>62</v>
      </c>
      <c r="W31" s="23">
        <v>0</v>
      </c>
      <c r="X31" s="23">
        <f>SUM(X14:X30)</f>
        <v>2</v>
      </c>
      <c r="Y31" s="23">
        <f>SUM(Y14:Y30)</f>
        <v>0</v>
      </c>
      <c r="Z31" s="23">
        <v>0</v>
      </c>
      <c r="AA31" s="23">
        <v>2</v>
      </c>
    </row>
    <row r="32" spans="1:27" ht="21" thickBot="1">
      <c r="A32" s="592"/>
      <c r="B32" s="24" t="s">
        <v>43</v>
      </c>
      <c r="C32" s="25"/>
      <c r="D32" s="26"/>
      <c r="E32" s="27"/>
      <c r="F32" s="28"/>
      <c r="G32" s="29">
        <f>G31/J10</f>
        <v>36</v>
      </c>
      <c r="H32" s="30"/>
      <c r="I32" s="31"/>
      <c r="J32" s="31"/>
      <c r="K32" s="31"/>
      <c r="L32" s="31"/>
      <c r="M32" s="31"/>
      <c r="N32" s="31"/>
      <c r="O32" s="32"/>
      <c r="P32" s="33"/>
      <c r="Q32" s="28"/>
      <c r="R32" s="34">
        <f>SUM(R14:R30)/U10</f>
        <v>34</v>
      </c>
      <c r="S32" s="35"/>
      <c r="T32" s="25"/>
      <c r="U32" s="25"/>
      <c r="V32" s="25"/>
      <c r="W32" s="25"/>
      <c r="X32" s="25"/>
      <c r="Y32" s="25"/>
      <c r="Z32" s="36"/>
      <c r="AA32" s="90"/>
    </row>
    <row r="33" spans="1:27" ht="21" thickBot="1">
      <c r="A33" s="593"/>
      <c r="B33" s="37" t="s">
        <v>44</v>
      </c>
      <c r="C33" s="27"/>
      <c r="D33" s="38"/>
      <c r="E33" s="27"/>
      <c r="F33" s="39"/>
      <c r="G33" s="40"/>
      <c r="H33" s="41"/>
      <c r="I33" s="27"/>
      <c r="J33" s="27"/>
      <c r="K33" s="27"/>
      <c r="L33" s="27"/>
      <c r="M33" s="27"/>
      <c r="N33" s="42"/>
      <c r="O33" s="23">
        <v>0</v>
      </c>
      <c r="P33" s="43"/>
      <c r="Q33" s="44"/>
      <c r="R33" s="45"/>
      <c r="S33" s="46"/>
      <c r="T33" s="46"/>
      <c r="U33" s="46"/>
      <c r="V33" s="46"/>
      <c r="W33" s="46"/>
      <c r="X33" s="46"/>
      <c r="Y33" s="42"/>
      <c r="Z33" s="23">
        <v>0</v>
      </c>
      <c r="AA33" s="91"/>
    </row>
    <row r="34" spans="1:27" ht="21" thickBot="1">
      <c r="A34" s="593"/>
      <c r="B34" s="37" t="s">
        <v>45</v>
      </c>
      <c r="C34" s="27"/>
      <c r="D34" s="38"/>
      <c r="E34" s="27"/>
      <c r="F34" s="39"/>
      <c r="G34" s="42"/>
      <c r="H34" s="41"/>
      <c r="I34" s="27"/>
      <c r="J34" s="27"/>
      <c r="K34" s="27"/>
      <c r="L34" s="47"/>
      <c r="M34" s="27"/>
      <c r="N34" s="46"/>
      <c r="O34" s="40"/>
      <c r="P34" s="23">
        <v>3</v>
      </c>
      <c r="Q34" s="44"/>
      <c r="R34" s="46"/>
      <c r="S34" s="46"/>
      <c r="T34" s="46"/>
      <c r="U34" s="46"/>
      <c r="V34" s="46"/>
      <c r="W34" s="48"/>
      <c r="X34" s="46"/>
      <c r="Y34" s="46"/>
      <c r="Z34" s="40"/>
      <c r="AA34" s="23">
        <v>2</v>
      </c>
    </row>
    <row r="35" spans="1:27" ht="21" thickBot="1">
      <c r="A35" s="593"/>
      <c r="B35" s="49" t="s">
        <v>46</v>
      </c>
      <c r="C35" s="47"/>
      <c r="D35" s="50"/>
      <c r="E35" s="47"/>
      <c r="F35" s="51"/>
      <c r="G35" s="50"/>
      <c r="H35" s="52"/>
      <c r="I35" s="53"/>
      <c r="J35" s="53"/>
      <c r="K35" s="54"/>
      <c r="L35" s="23">
        <v>0</v>
      </c>
      <c r="M35" s="55"/>
      <c r="N35" s="56"/>
      <c r="O35" s="56"/>
      <c r="P35" s="57"/>
      <c r="Q35" s="58"/>
      <c r="R35" s="48"/>
      <c r="S35" s="48"/>
      <c r="T35" s="48"/>
      <c r="U35" s="48"/>
      <c r="V35" s="59"/>
      <c r="W35" s="23">
        <v>0</v>
      </c>
      <c r="X35" s="51"/>
      <c r="Y35" s="47"/>
      <c r="Z35" s="48"/>
      <c r="AA35" s="92"/>
    </row>
    <row r="36" spans="1:27" ht="21" thickBot="1">
      <c r="A36" s="594"/>
      <c r="B36" s="87" t="s">
        <v>47</v>
      </c>
      <c r="C36" s="60">
        <f>SUM(C32:C35)</f>
        <v>0</v>
      </c>
      <c r="D36" s="60">
        <f t="shared" ref="D36:AA36" si="8">SUM(D32:D35)</f>
        <v>0</v>
      </c>
      <c r="E36" s="60">
        <f t="shared" si="8"/>
        <v>0</v>
      </c>
      <c r="F36" s="61">
        <f t="shared" si="8"/>
        <v>0</v>
      </c>
      <c r="G36" s="136">
        <f>SUM(G32:G35)</f>
        <v>36</v>
      </c>
      <c r="H36" s="22">
        <f t="shared" si="8"/>
        <v>0</v>
      </c>
      <c r="I36" s="20">
        <f t="shared" si="8"/>
        <v>0</v>
      </c>
      <c r="J36" s="20">
        <f t="shared" si="8"/>
        <v>0</v>
      </c>
      <c r="K36" s="21">
        <f t="shared" si="8"/>
        <v>0</v>
      </c>
      <c r="L36" s="23">
        <f t="shared" si="8"/>
        <v>0</v>
      </c>
      <c r="M36" s="22">
        <f t="shared" si="8"/>
        <v>0</v>
      </c>
      <c r="N36" s="20">
        <f t="shared" si="8"/>
        <v>0</v>
      </c>
      <c r="O36" s="20">
        <f>SUM(O32:O35)</f>
        <v>0</v>
      </c>
      <c r="P36" s="20">
        <f t="shared" si="8"/>
        <v>3</v>
      </c>
      <c r="Q36" s="61">
        <f t="shared" si="8"/>
        <v>0</v>
      </c>
      <c r="R36" s="136">
        <f t="shared" si="8"/>
        <v>34</v>
      </c>
      <c r="S36" s="118">
        <f t="shared" si="8"/>
        <v>0</v>
      </c>
      <c r="T36" s="60">
        <f t="shared" si="8"/>
        <v>0</v>
      </c>
      <c r="U36" s="60">
        <f t="shared" si="8"/>
        <v>0</v>
      </c>
      <c r="V36" s="60">
        <f t="shared" si="8"/>
        <v>0</v>
      </c>
      <c r="W36" s="60">
        <f t="shared" si="8"/>
        <v>0</v>
      </c>
      <c r="X36" s="60">
        <f t="shared" si="8"/>
        <v>0</v>
      </c>
      <c r="Y36" s="60">
        <f t="shared" si="8"/>
        <v>0</v>
      </c>
      <c r="Z36" s="60">
        <f t="shared" si="8"/>
        <v>0</v>
      </c>
      <c r="AA36" s="93">
        <f t="shared" si="8"/>
        <v>2</v>
      </c>
    </row>
    <row r="37" spans="1:27" ht="20.25">
      <c r="A37" s="62"/>
      <c r="B37" s="62"/>
      <c r="C37" s="63"/>
      <c r="D37" s="62"/>
      <c r="E37" s="63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</row>
    <row r="38" spans="1:27" ht="20.25">
      <c r="A38" s="62"/>
      <c r="B38" s="62"/>
      <c r="C38" s="63"/>
      <c r="D38" s="62"/>
      <c r="E38" s="63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</row>
    <row r="39" spans="1:27" ht="20.25">
      <c r="A39" s="62"/>
      <c r="B39" s="62"/>
      <c r="C39" s="63"/>
      <c r="D39" s="62"/>
      <c r="E39" s="63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</row>
    <row r="40" spans="1:27" ht="20.25">
      <c r="A40" s="62"/>
      <c r="B40" s="62"/>
      <c r="C40" s="63"/>
      <c r="D40" s="62"/>
      <c r="E40" s="63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</row>
    <row r="41" spans="1:27" ht="26.25">
      <c r="A41" s="1"/>
      <c r="B41" s="64" t="s">
        <v>85</v>
      </c>
      <c r="C41" s="64"/>
      <c r="D41" s="64"/>
      <c r="E41" s="64"/>
      <c r="F41" s="64"/>
      <c r="G41" s="64"/>
      <c r="H41" s="64"/>
      <c r="I41" s="64"/>
      <c r="J41" s="64"/>
      <c r="K41" s="64" t="s">
        <v>55</v>
      </c>
      <c r="L41" s="64"/>
      <c r="M41" s="64"/>
      <c r="N41" s="64"/>
      <c r="O41" s="64"/>
      <c r="P41" s="64"/>
      <c r="Q41" s="64"/>
      <c r="R41" s="65"/>
      <c r="S41" s="65"/>
      <c r="T41" s="66" t="s">
        <v>90</v>
      </c>
      <c r="U41" s="67"/>
      <c r="V41" s="67" t="s">
        <v>304</v>
      </c>
      <c r="W41" s="67"/>
      <c r="X41" s="67"/>
      <c r="Y41" s="68"/>
      <c r="Z41" s="68"/>
      <c r="AA41" s="68"/>
    </row>
    <row r="42" spans="1:27" ht="26.25">
      <c r="A42" s="69"/>
      <c r="B42" s="595"/>
      <c r="C42" s="595"/>
      <c r="D42" s="595"/>
      <c r="E42" s="595"/>
      <c r="F42" s="595"/>
      <c r="G42" s="595"/>
      <c r="H42" s="595"/>
      <c r="I42" s="595"/>
      <c r="J42" s="595"/>
      <c r="K42" s="69"/>
      <c r="L42" s="69"/>
      <c r="M42" s="69"/>
      <c r="N42" s="69"/>
      <c r="O42" s="69"/>
      <c r="P42" s="69"/>
      <c r="Q42" s="69"/>
      <c r="R42" s="69" t="s">
        <v>48</v>
      </c>
      <c r="S42" s="71"/>
      <c r="T42" s="72" t="s">
        <v>49</v>
      </c>
      <c r="U42" s="73" t="s">
        <v>89</v>
      </c>
      <c r="V42" s="73"/>
      <c r="W42" s="73"/>
      <c r="X42" s="72"/>
      <c r="Y42" s="72"/>
      <c r="Z42" s="74"/>
      <c r="AA42" s="74"/>
    </row>
    <row r="43" spans="1:27" ht="26.25">
      <c r="A43" s="69"/>
      <c r="B43" s="332"/>
      <c r="C43" s="332"/>
      <c r="D43" s="332"/>
      <c r="E43" s="332"/>
      <c r="F43" s="332"/>
      <c r="G43" s="332"/>
      <c r="H43" s="332"/>
      <c r="I43" s="332"/>
      <c r="J43" s="332"/>
      <c r="K43" s="69"/>
      <c r="L43" s="69"/>
      <c r="M43" s="69"/>
      <c r="N43" s="69"/>
      <c r="O43" s="69"/>
      <c r="P43" s="69"/>
      <c r="Q43" s="69"/>
      <c r="R43" s="69"/>
      <c r="S43" s="71"/>
      <c r="T43" s="72"/>
      <c r="U43" s="73"/>
      <c r="V43" s="73"/>
      <c r="W43" s="73"/>
      <c r="X43" s="72"/>
      <c r="Y43" s="72"/>
      <c r="Z43" s="74"/>
      <c r="AA43" s="74"/>
    </row>
    <row r="44" spans="1:27" ht="26.25">
      <c r="A44" s="69"/>
      <c r="B44" s="332"/>
      <c r="C44" s="332"/>
      <c r="D44" s="332"/>
      <c r="E44" s="332"/>
      <c r="F44" s="332"/>
      <c r="G44" s="332"/>
      <c r="H44" s="332"/>
      <c r="I44" s="332"/>
      <c r="J44" s="332"/>
      <c r="K44" s="64"/>
      <c r="L44" s="64"/>
      <c r="M44" s="64"/>
      <c r="N44" s="64"/>
      <c r="O44" s="64"/>
      <c r="P44" s="64"/>
      <c r="Q44" s="64"/>
      <c r="R44" s="64"/>
      <c r="S44" s="64"/>
      <c r="T44" s="66"/>
      <c r="U44" s="66"/>
      <c r="V44" s="66"/>
      <c r="W44" s="66"/>
      <c r="X44" s="75"/>
      <c r="Y44" s="75"/>
      <c r="Z44" s="76"/>
      <c r="AA44" s="76"/>
    </row>
    <row r="45" spans="1:27" ht="26.25">
      <c r="A45" s="69"/>
      <c r="B45" s="332"/>
      <c r="C45" s="332"/>
      <c r="D45" s="332"/>
      <c r="E45" s="332"/>
      <c r="F45" s="332"/>
      <c r="G45" s="332"/>
      <c r="H45" s="332"/>
      <c r="I45" s="332"/>
      <c r="J45" s="332"/>
      <c r="K45" s="64" t="s">
        <v>50</v>
      </c>
      <c r="L45" s="64"/>
      <c r="M45" s="64"/>
      <c r="N45" s="64"/>
      <c r="O45" s="64"/>
      <c r="P45" s="64"/>
      <c r="Q45" s="64"/>
      <c r="R45" s="65"/>
      <c r="S45" s="65"/>
      <c r="T45" s="66"/>
      <c r="U45" s="67"/>
      <c r="V45" s="67" t="s">
        <v>91</v>
      </c>
      <c r="W45" s="67"/>
      <c r="X45" s="67"/>
      <c r="Y45" s="68"/>
      <c r="Z45" s="76"/>
      <c r="AA45" s="76"/>
    </row>
    <row r="46" spans="1:27" ht="26.25">
      <c r="A46" s="69"/>
      <c r="B46" s="332"/>
      <c r="C46" s="332"/>
      <c r="D46" s="332"/>
      <c r="E46" s="332"/>
      <c r="F46" s="332"/>
      <c r="G46" s="332"/>
      <c r="H46" s="332"/>
      <c r="I46" s="332"/>
      <c r="J46" s="332"/>
      <c r="K46" s="69"/>
      <c r="L46" s="69"/>
      <c r="M46" s="69"/>
      <c r="N46" s="69"/>
      <c r="O46" s="69"/>
      <c r="P46" s="69"/>
      <c r="Q46" s="69"/>
      <c r="R46" s="69" t="s">
        <v>48</v>
      </c>
      <c r="S46" s="71"/>
      <c r="T46" s="72" t="s">
        <v>51</v>
      </c>
      <c r="U46" s="73" t="s">
        <v>89</v>
      </c>
      <c r="V46" s="73"/>
      <c r="W46" s="73"/>
      <c r="X46" s="72"/>
      <c r="Y46" s="72"/>
      <c r="Z46" s="76"/>
      <c r="AA46" s="76"/>
    </row>
  </sheetData>
  <mergeCells count="42">
    <mergeCell ref="C6:AA6"/>
    <mergeCell ref="C1:AA1"/>
    <mergeCell ref="C2:AA2"/>
    <mergeCell ref="C3:AA3"/>
    <mergeCell ref="C4:AA4"/>
    <mergeCell ref="C5:AA5"/>
    <mergeCell ref="W7:AA7"/>
    <mergeCell ref="A8:AA8"/>
    <mergeCell ref="A9:AA9"/>
    <mergeCell ref="A10:A13"/>
    <mergeCell ref="B10:B13"/>
    <mergeCell ref="C10:C13"/>
    <mergeCell ref="D10:D13"/>
    <mergeCell ref="E10:E13"/>
    <mergeCell ref="F10:I10"/>
    <mergeCell ref="K10:P10"/>
    <mergeCell ref="Q10:T10"/>
    <mergeCell ref="V10:AA10"/>
    <mergeCell ref="F11:F13"/>
    <mergeCell ref="G11:J11"/>
    <mergeCell ref="K11:K13"/>
    <mergeCell ref="L11:L13"/>
    <mergeCell ref="Q11:Q13"/>
    <mergeCell ref="W11:W13"/>
    <mergeCell ref="P12:P13"/>
    <mergeCell ref="R12:R13"/>
    <mergeCell ref="S12:U12"/>
    <mergeCell ref="R11:U11"/>
    <mergeCell ref="V11:V13"/>
    <mergeCell ref="X11:X13"/>
    <mergeCell ref="Y11:Y13"/>
    <mergeCell ref="Z11:AA11"/>
    <mergeCell ref="Z12:Z13"/>
    <mergeCell ref="AA12:AA13"/>
    <mergeCell ref="A32:A36"/>
    <mergeCell ref="B42:J42"/>
    <mergeCell ref="G12:G13"/>
    <mergeCell ref="H12:J12"/>
    <mergeCell ref="O12:O13"/>
    <mergeCell ref="M11:M13"/>
    <mergeCell ref="N11:N13"/>
    <mergeCell ref="O11:P1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AA41"/>
  <sheetViews>
    <sheetView topLeftCell="A15" zoomScale="55" zoomScaleNormal="55" workbookViewId="0">
      <selection activeCell="Z27" sqref="Z27"/>
    </sheetView>
  </sheetViews>
  <sheetFormatPr defaultRowHeight="15"/>
  <cols>
    <col min="2" max="2" width="86.28515625" customWidth="1"/>
  </cols>
  <sheetData>
    <row r="1" spans="1:27" ht="26.25">
      <c r="A1" s="1" t="s">
        <v>0</v>
      </c>
      <c r="B1" s="1"/>
      <c r="C1" s="559" t="s">
        <v>1</v>
      </c>
      <c r="D1" s="559"/>
      <c r="E1" s="559"/>
      <c r="F1" s="559"/>
      <c r="G1" s="559"/>
      <c r="H1" s="559"/>
      <c r="I1" s="559"/>
      <c r="J1" s="559"/>
      <c r="K1" s="559"/>
      <c r="L1" s="559"/>
      <c r="M1" s="559"/>
      <c r="N1" s="559"/>
      <c r="O1" s="559"/>
      <c r="P1" s="559"/>
      <c r="Q1" s="559"/>
      <c r="R1" s="559"/>
      <c r="S1" s="559"/>
      <c r="T1" s="559"/>
      <c r="U1" s="559"/>
      <c r="V1" s="559"/>
      <c r="W1" s="559"/>
      <c r="X1" s="559"/>
      <c r="Y1" s="559"/>
      <c r="Z1" s="559"/>
      <c r="AA1" s="559"/>
    </row>
    <row r="2" spans="1:27" ht="26.25">
      <c r="A2" s="1" t="s">
        <v>2</v>
      </c>
      <c r="B2" s="1"/>
      <c r="C2" s="559"/>
      <c r="D2" s="559"/>
      <c r="E2" s="559"/>
      <c r="F2" s="559"/>
      <c r="G2" s="559"/>
      <c r="H2" s="559"/>
      <c r="I2" s="559"/>
      <c r="J2" s="559"/>
      <c r="K2" s="559"/>
      <c r="L2" s="559"/>
      <c r="M2" s="559"/>
      <c r="N2" s="559"/>
      <c r="O2" s="559"/>
      <c r="P2" s="559"/>
      <c r="Q2" s="559"/>
      <c r="R2" s="559"/>
      <c r="S2" s="559"/>
      <c r="T2" s="559"/>
      <c r="U2" s="559"/>
      <c r="V2" s="559"/>
      <c r="W2" s="559"/>
      <c r="X2" s="559"/>
      <c r="Y2" s="559"/>
      <c r="Z2" s="559"/>
      <c r="AA2" s="559"/>
    </row>
    <row r="3" spans="1:27" ht="26.25">
      <c r="A3" s="1"/>
      <c r="B3" s="1"/>
      <c r="C3" s="560" t="s">
        <v>3</v>
      </c>
      <c r="D3" s="560"/>
      <c r="E3" s="560"/>
      <c r="F3" s="560"/>
      <c r="G3" s="560"/>
      <c r="H3" s="560"/>
      <c r="I3" s="560"/>
      <c r="J3" s="560"/>
      <c r="K3" s="560"/>
      <c r="L3" s="560"/>
      <c r="M3" s="560"/>
      <c r="N3" s="560"/>
      <c r="O3" s="560"/>
      <c r="P3" s="560"/>
      <c r="Q3" s="560"/>
      <c r="R3" s="560"/>
      <c r="S3" s="560"/>
      <c r="T3" s="560"/>
      <c r="U3" s="560"/>
      <c r="V3" s="560"/>
      <c r="W3" s="560"/>
      <c r="X3" s="560"/>
      <c r="Y3" s="560"/>
      <c r="Z3" s="560"/>
      <c r="AA3" s="560"/>
    </row>
    <row r="4" spans="1:27" ht="26.25">
      <c r="A4" s="1" t="s">
        <v>4</v>
      </c>
      <c r="B4" s="1"/>
      <c r="C4" s="559" t="s">
        <v>84</v>
      </c>
      <c r="D4" s="559"/>
      <c r="E4" s="559"/>
      <c r="F4" s="559"/>
      <c r="G4" s="559"/>
      <c r="H4" s="559"/>
      <c r="I4" s="559"/>
      <c r="J4" s="559"/>
      <c r="K4" s="559"/>
      <c r="L4" s="559"/>
      <c r="M4" s="559"/>
      <c r="N4" s="559"/>
      <c r="O4" s="559"/>
      <c r="P4" s="559"/>
      <c r="Q4" s="559"/>
      <c r="R4" s="559"/>
      <c r="S4" s="559"/>
      <c r="T4" s="559"/>
      <c r="U4" s="559"/>
      <c r="V4" s="559"/>
      <c r="W4" s="559"/>
      <c r="X4" s="559"/>
      <c r="Y4" s="559"/>
      <c r="Z4" s="559"/>
      <c r="AA4" s="559"/>
    </row>
    <row r="5" spans="1:27" ht="61.5" customHeight="1">
      <c r="A5" s="1" t="s">
        <v>5</v>
      </c>
      <c r="B5" s="1"/>
      <c r="C5" s="561" t="s">
        <v>293</v>
      </c>
      <c r="D5" s="561"/>
      <c r="E5" s="561"/>
      <c r="F5" s="561"/>
      <c r="G5" s="561"/>
      <c r="H5" s="561"/>
      <c r="I5" s="561"/>
      <c r="J5" s="561"/>
      <c r="K5" s="561"/>
      <c r="L5" s="561"/>
      <c r="M5" s="561"/>
      <c r="N5" s="561"/>
      <c r="O5" s="561"/>
      <c r="P5" s="561"/>
      <c r="Q5" s="561"/>
      <c r="R5" s="561"/>
      <c r="S5" s="561"/>
      <c r="T5" s="561"/>
      <c r="U5" s="561"/>
      <c r="V5" s="561"/>
      <c r="W5" s="561"/>
      <c r="X5" s="561"/>
      <c r="Y5" s="561"/>
      <c r="Z5" s="561"/>
      <c r="AA5" s="561"/>
    </row>
    <row r="6" spans="1:27" ht="26.25">
      <c r="A6" s="1" t="s">
        <v>179</v>
      </c>
      <c r="B6" s="1"/>
      <c r="C6" s="559" t="s">
        <v>6</v>
      </c>
      <c r="D6" s="559"/>
      <c r="E6" s="559"/>
      <c r="F6" s="559"/>
      <c r="G6" s="559"/>
      <c r="H6" s="559"/>
      <c r="I6" s="559"/>
      <c r="J6" s="559"/>
      <c r="K6" s="559"/>
      <c r="L6" s="559"/>
      <c r="M6" s="559"/>
      <c r="N6" s="559"/>
      <c r="O6" s="559"/>
      <c r="P6" s="559"/>
      <c r="Q6" s="559"/>
      <c r="R6" s="559"/>
      <c r="S6" s="559"/>
      <c r="T6" s="559"/>
      <c r="U6" s="559"/>
      <c r="V6" s="559"/>
      <c r="W6" s="559"/>
      <c r="X6" s="559"/>
      <c r="Y6" s="559"/>
      <c r="Z6" s="559"/>
      <c r="AA6" s="559"/>
    </row>
    <row r="7" spans="1:27" ht="27" thickBo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562"/>
      <c r="X7" s="562"/>
      <c r="Y7" s="562"/>
      <c r="Z7" s="562"/>
      <c r="AA7" s="562"/>
    </row>
    <row r="8" spans="1:27" ht="21" thickBot="1">
      <c r="A8" s="563" t="s">
        <v>323</v>
      </c>
      <c r="B8" s="564"/>
      <c r="C8" s="564"/>
      <c r="D8" s="564"/>
      <c r="E8" s="564"/>
      <c r="F8" s="564"/>
      <c r="G8" s="564"/>
      <c r="H8" s="564"/>
      <c r="I8" s="564"/>
      <c r="J8" s="564"/>
      <c r="K8" s="564"/>
      <c r="L8" s="564"/>
      <c r="M8" s="564"/>
      <c r="N8" s="564"/>
      <c r="O8" s="564"/>
      <c r="P8" s="564"/>
      <c r="Q8" s="564"/>
      <c r="R8" s="564"/>
      <c r="S8" s="564"/>
      <c r="T8" s="564"/>
      <c r="U8" s="564"/>
      <c r="V8" s="564"/>
      <c r="W8" s="564"/>
      <c r="X8" s="564"/>
      <c r="Y8" s="564"/>
      <c r="Z8" s="564"/>
      <c r="AA8" s="565"/>
    </row>
    <row r="9" spans="1:27" ht="21" thickBot="1">
      <c r="A9" s="563" t="s">
        <v>142</v>
      </c>
      <c r="B9" s="564"/>
      <c r="C9" s="564"/>
      <c r="D9" s="564"/>
      <c r="E9" s="564"/>
      <c r="F9" s="564"/>
      <c r="G9" s="564"/>
      <c r="H9" s="564"/>
      <c r="I9" s="564"/>
      <c r="J9" s="564"/>
      <c r="K9" s="564"/>
      <c r="L9" s="564"/>
      <c r="M9" s="564"/>
      <c r="N9" s="564"/>
      <c r="O9" s="564"/>
      <c r="P9" s="564"/>
      <c r="Q9" s="564"/>
      <c r="R9" s="564"/>
      <c r="S9" s="564"/>
      <c r="T9" s="564"/>
      <c r="U9" s="564"/>
      <c r="V9" s="564"/>
      <c r="W9" s="564"/>
      <c r="X9" s="564"/>
      <c r="Y9" s="564"/>
      <c r="Z9" s="564"/>
      <c r="AA9" s="565"/>
    </row>
    <row r="10" spans="1:27" ht="21" thickBot="1">
      <c r="A10" s="566" t="s">
        <v>7</v>
      </c>
      <c r="B10" s="569" t="s">
        <v>8</v>
      </c>
      <c r="C10" s="566" t="s">
        <v>9</v>
      </c>
      <c r="D10" s="572" t="s">
        <v>10</v>
      </c>
      <c r="E10" s="573" t="s">
        <v>11</v>
      </c>
      <c r="F10" s="574" t="s">
        <v>56</v>
      </c>
      <c r="G10" s="575"/>
      <c r="H10" s="575"/>
      <c r="I10" s="575"/>
      <c r="J10" s="89">
        <v>16</v>
      </c>
      <c r="K10" s="575" t="s">
        <v>12</v>
      </c>
      <c r="L10" s="575"/>
      <c r="M10" s="575"/>
      <c r="N10" s="575"/>
      <c r="O10" s="575"/>
      <c r="P10" s="576"/>
      <c r="Q10" s="574" t="s">
        <v>57</v>
      </c>
      <c r="R10" s="575"/>
      <c r="S10" s="575"/>
      <c r="T10" s="576"/>
      <c r="U10" s="89">
        <v>17</v>
      </c>
      <c r="V10" s="574" t="s">
        <v>12</v>
      </c>
      <c r="W10" s="575"/>
      <c r="X10" s="575"/>
      <c r="Y10" s="575"/>
      <c r="Z10" s="575"/>
      <c r="AA10" s="576"/>
    </row>
    <row r="11" spans="1:27" ht="21" thickBot="1">
      <c r="A11" s="567"/>
      <c r="B11" s="570"/>
      <c r="C11" s="567"/>
      <c r="D11" s="572"/>
      <c r="E11" s="573"/>
      <c r="F11" s="577" t="s">
        <v>13</v>
      </c>
      <c r="G11" s="578" t="s">
        <v>14</v>
      </c>
      <c r="H11" s="579"/>
      <c r="I11" s="579"/>
      <c r="J11" s="579"/>
      <c r="K11" s="580" t="s">
        <v>15</v>
      </c>
      <c r="L11" s="582" t="s">
        <v>16</v>
      </c>
      <c r="M11" s="582" t="s">
        <v>17</v>
      </c>
      <c r="N11" s="582" t="s">
        <v>18</v>
      </c>
      <c r="O11" s="588" t="s">
        <v>19</v>
      </c>
      <c r="P11" s="589"/>
      <c r="Q11" s="568" t="s">
        <v>13</v>
      </c>
      <c r="R11" s="578" t="s">
        <v>14</v>
      </c>
      <c r="S11" s="579"/>
      <c r="T11" s="579"/>
      <c r="U11" s="579"/>
      <c r="V11" s="580" t="s">
        <v>15</v>
      </c>
      <c r="W11" s="582" t="s">
        <v>16</v>
      </c>
      <c r="X11" s="582" t="s">
        <v>17</v>
      </c>
      <c r="Y11" s="582" t="s">
        <v>18</v>
      </c>
      <c r="Z11" s="588" t="s">
        <v>19</v>
      </c>
      <c r="AA11" s="589"/>
    </row>
    <row r="12" spans="1:27" ht="21" thickBot="1">
      <c r="A12" s="567"/>
      <c r="B12" s="570"/>
      <c r="C12" s="567"/>
      <c r="D12" s="572"/>
      <c r="E12" s="573"/>
      <c r="F12" s="577"/>
      <c r="G12" s="586" t="s">
        <v>13</v>
      </c>
      <c r="H12" s="587" t="s">
        <v>20</v>
      </c>
      <c r="I12" s="587"/>
      <c r="J12" s="587"/>
      <c r="K12" s="581"/>
      <c r="L12" s="583"/>
      <c r="M12" s="583"/>
      <c r="N12" s="583"/>
      <c r="O12" s="590" t="s">
        <v>21</v>
      </c>
      <c r="P12" s="584" t="s">
        <v>22</v>
      </c>
      <c r="Q12" s="572"/>
      <c r="R12" s="586" t="s">
        <v>13</v>
      </c>
      <c r="S12" s="587" t="s">
        <v>20</v>
      </c>
      <c r="T12" s="587"/>
      <c r="U12" s="587"/>
      <c r="V12" s="581"/>
      <c r="W12" s="583"/>
      <c r="X12" s="583"/>
      <c r="Y12" s="583"/>
      <c r="Z12" s="590" t="s">
        <v>23</v>
      </c>
      <c r="AA12" s="584" t="s">
        <v>24</v>
      </c>
    </row>
    <row r="13" spans="1:27" ht="231" customHeight="1" thickBot="1">
      <c r="A13" s="568"/>
      <c r="B13" s="571"/>
      <c r="C13" s="568"/>
      <c r="D13" s="572"/>
      <c r="E13" s="573"/>
      <c r="F13" s="577"/>
      <c r="G13" s="586"/>
      <c r="H13" s="2" t="s">
        <v>25</v>
      </c>
      <c r="I13" s="3" t="s">
        <v>26</v>
      </c>
      <c r="J13" s="4" t="s">
        <v>27</v>
      </c>
      <c r="K13" s="581"/>
      <c r="L13" s="583"/>
      <c r="M13" s="583"/>
      <c r="N13" s="583"/>
      <c r="O13" s="591"/>
      <c r="P13" s="585"/>
      <c r="Q13" s="572"/>
      <c r="R13" s="586"/>
      <c r="S13" s="2" t="s">
        <v>25</v>
      </c>
      <c r="T13" s="3" t="s">
        <v>26</v>
      </c>
      <c r="U13" s="4" t="s">
        <v>27</v>
      </c>
      <c r="V13" s="581"/>
      <c r="W13" s="583"/>
      <c r="X13" s="583"/>
      <c r="Y13" s="583"/>
      <c r="Z13" s="591"/>
      <c r="AA13" s="585"/>
    </row>
    <row r="14" spans="1:27" ht="20.25">
      <c r="A14" s="156" t="s">
        <v>28</v>
      </c>
      <c r="B14" s="129" t="s">
        <v>316</v>
      </c>
      <c r="C14" s="132">
        <v>210</v>
      </c>
      <c r="D14" s="147">
        <f t="shared" ref="D14:D26" si="0">E14/30</f>
        <v>7</v>
      </c>
      <c r="E14" s="144">
        <f t="shared" ref="E14:E26" si="1">F14+Q14</f>
        <v>210</v>
      </c>
      <c r="F14" s="10">
        <f t="shared" ref="F14:F26" si="2">G14+K14+N14+M14</f>
        <v>120</v>
      </c>
      <c r="G14" s="120">
        <f t="shared" ref="G14:G26" si="3">H14+I14+J14</f>
        <v>64</v>
      </c>
      <c r="H14" s="9">
        <v>16</v>
      </c>
      <c r="I14" s="6"/>
      <c r="J14" s="7">
        <f>64-16</f>
        <v>48</v>
      </c>
      <c r="K14" s="9">
        <v>56</v>
      </c>
      <c r="L14" s="6"/>
      <c r="M14" s="6"/>
      <c r="N14" s="6"/>
      <c r="O14" s="6"/>
      <c r="P14" s="7" t="s">
        <v>59</v>
      </c>
      <c r="Q14" s="104">
        <f t="shared" ref="Q14:Q26" si="4">V14+X14+Y14+R14</f>
        <v>90</v>
      </c>
      <c r="R14" s="8">
        <f t="shared" ref="R14:R26" si="5">S14+T14+U14</f>
        <v>34</v>
      </c>
      <c r="S14" s="9">
        <f>32-16</f>
        <v>16</v>
      </c>
      <c r="T14" s="124"/>
      <c r="U14" s="125">
        <v>18</v>
      </c>
      <c r="V14" s="130">
        <f>210-154</f>
        <v>56</v>
      </c>
      <c r="W14" s="6"/>
      <c r="X14" s="6"/>
      <c r="Y14" s="6"/>
      <c r="Z14" s="6"/>
      <c r="AA14" s="131" t="s">
        <v>58</v>
      </c>
    </row>
    <row r="15" spans="1:27" ht="20.25">
      <c r="A15" s="157" t="s">
        <v>29</v>
      </c>
      <c r="B15" s="158" t="s">
        <v>137</v>
      </c>
      <c r="C15" s="159">
        <v>75</v>
      </c>
      <c r="D15" s="148">
        <f t="shared" ref="D15:D19" si="6">E15/30</f>
        <v>2.5</v>
      </c>
      <c r="E15" s="146">
        <f t="shared" ref="E15:E19" si="7">F15+Q15</f>
        <v>75</v>
      </c>
      <c r="F15" s="16">
        <f t="shared" ref="F15:F19" si="8">G15+K15+N15+M15</f>
        <v>0</v>
      </c>
      <c r="G15" s="95">
        <f t="shared" ref="G15:G19" si="9">H15+I15+J15</f>
        <v>0</v>
      </c>
      <c r="H15" s="160"/>
      <c r="I15" s="161"/>
      <c r="J15" s="162"/>
      <c r="K15" s="160"/>
      <c r="L15" s="161"/>
      <c r="M15" s="161"/>
      <c r="N15" s="161"/>
      <c r="O15" s="161"/>
      <c r="P15" s="162"/>
      <c r="Q15" s="105">
        <f t="shared" ref="Q15:Q19" si="10">V15+X15+Y15+R15</f>
        <v>75</v>
      </c>
      <c r="R15" s="14">
        <f t="shared" si="5"/>
        <v>34</v>
      </c>
      <c r="S15" s="160">
        <v>24</v>
      </c>
      <c r="T15" s="161"/>
      <c r="U15" s="162">
        <v>10</v>
      </c>
      <c r="V15" s="160">
        <v>41</v>
      </c>
      <c r="W15" s="161"/>
      <c r="X15" s="161"/>
      <c r="Y15" s="161"/>
      <c r="Z15" s="161" t="s">
        <v>97</v>
      </c>
      <c r="AA15" s="155"/>
    </row>
    <row r="16" spans="1:27" ht="21" thickBot="1">
      <c r="A16" s="112" t="s">
        <v>30</v>
      </c>
      <c r="B16" s="98" t="s">
        <v>211</v>
      </c>
      <c r="C16" s="133">
        <v>60</v>
      </c>
      <c r="D16" s="148">
        <f t="shared" si="6"/>
        <v>2</v>
      </c>
      <c r="E16" s="145">
        <f t="shared" si="7"/>
        <v>60</v>
      </c>
      <c r="F16" s="16">
        <f t="shared" si="8"/>
        <v>0</v>
      </c>
      <c r="G16" s="95">
        <f t="shared" si="9"/>
        <v>0</v>
      </c>
      <c r="H16" s="15"/>
      <c r="I16" s="12"/>
      <c r="J16" s="13"/>
      <c r="K16" s="15"/>
      <c r="L16" s="12"/>
      <c r="M16" s="12"/>
      <c r="N16" s="12"/>
      <c r="O16" s="12"/>
      <c r="P16" s="13"/>
      <c r="Q16" s="105">
        <f t="shared" si="10"/>
        <v>60</v>
      </c>
      <c r="R16" s="14">
        <f t="shared" ref="R16:R19" si="11">S16+T16+U16</f>
        <v>34</v>
      </c>
      <c r="S16" s="15">
        <v>22</v>
      </c>
      <c r="T16" s="12"/>
      <c r="U16" s="13">
        <v>12</v>
      </c>
      <c r="V16" s="15">
        <v>26</v>
      </c>
      <c r="W16" s="12"/>
      <c r="X16" s="12"/>
      <c r="Y16" s="12"/>
      <c r="Z16" s="12"/>
      <c r="AA16" s="16" t="s">
        <v>58</v>
      </c>
    </row>
    <row r="17" spans="1:27" ht="21" thickBot="1">
      <c r="A17" s="156" t="s">
        <v>31</v>
      </c>
      <c r="B17" s="98" t="s">
        <v>317</v>
      </c>
      <c r="C17" s="133">
        <v>210</v>
      </c>
      <c r="D17" s="148">
        <f t="shared" si="6"/>
        <v>7</v>
      </c>
      <c r="E17" s="145">
        <f t="shared" si="7"/>
        <v>210</v>
      </c>
      <c r="F17" s="16">
        <f t="shared" si="8"/>
        <v>120</v>
      </c>
      <c r="G17" s="95">
        <f t="shared" si="9"/>
        <v>80</v>
      </c>
      <c r="H17" s="15">
        <f>3*16</f>
        <v>48</v>
      </c>
      <c r="I17" s="12">
        <v>8</v>
      </c>
      <c r="J17" s="13">
        <v>24</v>
      </c>
      <c r="K17" s="15">
        <v>40</v>
      </c>
      <c r="L17" s="12"/>
      <c r="M17" s="12"/>
      <c r="N17" s="12"/>
      <c r="O17" s="12"/>
      <c r="P17" s="13" t="s">
        <v>58</v>
      </c>
      <c r="Q17" s="105">
        <f t="shared" si="10"/>
        <v>90</v>
      </c>
      <c r="R17" s="14">
        <f t="shared" si="11"/>
        <v>52</v>
      </c>
      <c r="S17" s="15">
        <f>82-48</f>
        <v>34</v>
      </c>
      <c r="T17" s="12">
        <f>14-8</f>
        <v>6</v>
      </c>
      <c r="U17" s="13">
        <f>36-24</f>
        <v>12</v>
      </c>
      <c r="V17" s="15">
        <f>53-15</f>
        <v>38</v>
      </c>
      <c r="W17" s="12"/>
      <c r="X17" s="12"/>
      <c r="Y17" s="12"/>
      <c r="Z17" s="12" t="s">
        <v>97</v>
      </c>
      <c r="AA17" s="16"/>
    </row>
    <row r="18" spans="1:27" ht="20.25">
      <c r="A18" s="156" t="s">
        <v>32</v>
      </c>
      <c r="B18" s="98" t="s">
        <v>324</v>
      </c>
      <c r="C18" s="133">
        <v>120</v>
      </c>
      <c r="D18" s="148">
        <f t="shared" si="6"/>
        <v>4.5</v>
      </c>
      <c r="E18" s="145">
        <f t="shared" si="7"/>
        <v>135</v>
      </c>
      <c r="F18" s="16">
        <f t="shared" si="8"/>
        <v>135</v>
      </c>
      <c r="G18" s="95">
        <f t="shared" si="9"/>
        <v>48</v>
      </c>
      <c r="H18" s="15">
        <v>32</v>
      </c>
      <c r="I18" s="12"/>
      <c r="J18" s="13">
        <v>16</v>
      </c>
      <c r="K18" s="15">
        <v>87</v>
      </c>
      <c r="L18" s="12"/>
      <c r="M18" s="12"/>
      <c r="N18" s="12"/>
      <c r="O18" s="12" t="s">
        <v>93</v>
      </c>
      <c r="P18" s="13"/>
      <c r="Q18" s="105">
        <f t="shared" si="10"/>
        <v>0</v>
      </c>
      <c r="R18" s="14">
        <f t="shared" si="11"/>
        <v>0</v>
      </c>
      <c r="S18" s="15"/>
      <c r="T18" s="12"/>
      <c r="U18" s="13"/>
      <c r="V18" s="15"/>
      <c r="W18" s="12"/>
      <c r="X18" s="12"/>
      <c r="Y18" s="12"/>
      <c r="Z18" s="12"/>
      <c r="AA18" s="16"/>
    </row>
    <row r="19" spans="1:27" ht="20.25">
      <c r="A19" s="157" t="s">
        <v>33</v>
      </c>
      <c r="B19" s="167" t="s">
        <v>321</v>
      </c>
      <c r="C19" s="168">
        <v>120</v>
      </c>
      <c r="D19" s="148">
        <f t="shared" si="6"/>
        <v>4</v>
      </c>
      <c r="E19" s="145">
        <f t="shared" si="7"/>
        <v>120</v>
      </c>
      <c r="F19" s="16">
        <f t="shared" si="8"/>
        <v>120</v>
      </c>
      <c r="G19" s="95">
        <f t="shared" si="9"/>
        <v>48</v>
      </c>
      <c r="H19" s="169">
        <v>16</v>
      </c>
      <c r="I19" s="170"/>
      <c r="J19" s="171">
        <f>48-16</f>
        <v>32</v>
      </c>
      <c r="K19" s="169">
        <f>58+14</f>
        <v>72</v>
      </c>
      <c r="L19" s="170"/>
      <c r="M19" s="170"/>
      <c r="N19" s="170"/>
      <c r="O19" s="170" t="s">
        <v>97</v>
      </c>
      <c r="P19" s="171"/>
      <c r="Q19" s="105">
        <f t="shared" si="10"/>
        <v>0</v>
      </c>
      <c r="R19" s="14">
        <f t="shared" si="11"/>
        <v>0</v>
      </c>
      <c r="S19" s="169"/>
      <c r="T19" s="172"/>
      <c r="U19" s="378"/>
      <c r="V19" s="174"/>
      <c r="W19" s="170"/>
      <c r="X19" s="170"/>
      <c r="Y19" s="170"/>
      <c r="Z19" s="170"/>
      <c r="AA19" s="175"/>
    </row>
    <row r="20" spans="1:27" ht="21" thickBot="1">
      <c r="A20" s="112" t="s">
        <v>34</v>
      </c>
      <c r="B20" s="167" t="s">
        <v>61</v>
      </c>
      <c r="C20" s="168">
        <v>60</v>
      </c>
      <c r="D20" s="148">
        <f t="shared" si="0"/>
        <v>2</v>
      </c>
      <c r="E20" s="145">
        <f t="shared" si="1"/>
        <v>60</v>
      </c>
      <c r="F20" s="16">
        <f t="shared" si="2"/>
        <v>60</v>
      </c>
      <c r="G20" s="95">
        <f t="shared" si="3"/>
        <v>32</v>
      </c>
      <c r="H20" s="169">
        <v>18</v>
      </c>
      <c r="I20" s="170"/>
      <c r="J20" s="171">
        <v>14</v>
      </c>
      <c r="K20" s="169">
        <v>28</v>
      </c>
      <c r="L20" s="170"/>
      <c r="M20" s="170"/>
      <c r="N20" s="170"/>
      <c r="O20" s="170"/>
      <c r="P20" s="171" t="s">
        <v>58</v>
      </c>
      <c r="Q20" s="105">
        <f t="shared" si="4"/>
        <v>0</v>
      </c>
      <c r="R20" s="14">
        <f t="shared" si="5"/>
        <v>0</v>
      </c>
      <c r="S20" s="169"/>
      <c r="T20" s="172"/>
      <c r="U20" s="378"/>
      <c r="V20" s="174"/>
      <c r="W20" s="170"/>
      <c r="X20" s="170"/>
      <c r="Y20" s="170"/>
      <c r="Z20" s="170"/>
      <c r="AA20" s="175"/>
    </row>
    <row r="21" spans="1:27" ht="21" thickBot="1">
      <c r="A21" s="156" t="s">
        <v>35</v>
      </c>
      <c r="B21" s="167" t="s">
        <v>237</v>
      </c>
      <c r="C21" s="168">
        <v>60</v>
      </c>
      <c r="D21" s="148">
        <f t="shared" si="0"/>
        <v>2</v>
      </c>
      <c r="E21" s="145">
        <f t="shared" si="1"/>
        <v>60</v>
      </c>
      <c r="F21" s="16">
        <f t="shared" si="2"/>
        <v>60</v>
      </c>
      <c r="G21" s="95">
        <f t="shared" si="3"/>
        <v>32</v>
      </c>
      <c r="H21" s="169">
        <v>18</v>
      </c>
      <c r="I21" s="170"/>
      <c r="J21" s="171">
        <v>14</v>
      </c>
      <c r="K21" s="169">
        <v>28</v>
      </c>
      <c r="L21" s="170"/>
      <c r="M21" s="170"/>
      <c r="N21" s="170"/>
      <c r="O21" s="170"/>
      <c r="P21" s="171" t="s">
        <v>58</v>
      </c>
      <c r="Q21" s="105">
        <f t="shared" si="4"/>
        <v>0</v>
      </c>
      <c r="R21" s="14">
        <f t="shared" si="5"/>
        <v>0</v>
      </c>
      <c r="S21" s="169"/>
      <c r="T21" s="172"/>
      <c r="U21" s="378"/>
      <c r="V21" s="174"/>
      <c r="W21" s="170"/>
      <c r="X21" s="170"/>
      <c r="Y21" s="170"/>
      <c r="Z21" s="170"/>
      <c r="AA21" s="175"/>
    </row>
    <row r="22" spans="1:27" ht="20.25">
      <c r="A22" s="156" t="s">
        <v>36</v>
      </c>
      <c r="B22" s="167" t="s">
        <v>236</v>
      </c>
      <c r="C22" s="168">
        <v>90</v>
      </c>
      <c r="D22" s="148">
        <f t="shared" si="0"/>
        <v>3</v>
      </c>
      <c r="E22" s="145">
        <f t="shared" si="1"/>
        <v>90</v>
      </c>
      <c r="F22" s="16">
        <f t="shared" si="2"/>
        <v>0</v>
      </c>
      <c r="G22" s="95">
        <f t="shared" si="3"/>
        <v>0</v>
      </c>
      <c r="H22" s="169"/>
      <c r="I22" s="170"/>
      <c r="J22" s="171"/>
      <c r="K22" s="169"/>
      <c r="L22" s="170"/>
      <c r="M22" s="170"/>
      <c r="N22" s="170"/>
      <c r="O22" s="170"/>
      <c r="P22" s="171"/>
      <c r="Q22" s="105">
        <f t="shared" si="4"/>
        <v>90</v>
      </c>
      <c r="R22" s="14">
        <f t="shared" si="5"/>
        <v>34</v>
      </c>
      <c r="S22" s="169">
        <v>22</v>
      </c>
      <c r="T22" s="172"/>
      <c r="U22" s="378">
        <v>12</v>
      </c>
      <c r="V22" s="174">
        <v>56</v>
      </c>
      <c r="W22" s="170"/>
      <c r="X22" s="170"/>
      <c r="Y22" s="170"/>
      <c r="Z22" s="170"/>
      <c r="AA22" s="175" t="s">
        <v>58</v>
      </c>
    </row>
    <row r="23" spans="1:27" ht="20.25">
      <c r="A23" s="157" t="s">
        <v>37</v>
      </c>
      <c r="B23" s="167" t="s">
        <v>238</v>
      </c>
      <c r="C23" s="168">
        <v>120</v>
      </c>
      <c r="D23" s="148">
        <f t="shared" si="0"/>
        <v>4</v>
      </c>
      <c r="E23" s="145">
        <f t="shared" si="1"/>
        <v>120</v>
      </c>
      <c r="F23" s="16">
        <f t="shared" si="2"/>
        <v>45</v>
      </c>
      <c r="G23" s="95">
        <f t="shared" si="3"/>
        <v>32</v>
      </c>
      <c r="H23" s="169">
        <v>18</v>
      </c>
      <c r="I23" s="170"/>
      <c r="J23" s="171">
        <f>32-18</f>
        <v>14</v>
      </c>
      <c r="K23" s="169">
        <v>13</v>
      </c>
      <c r="L23" s="170"/>
      <c r="M23" s="170"/>
      <c r="N23" s="170"/>
      <c r="O23" s="170"/>
      <c r="P23" s="171"/>
      <c r="Q23" s="105">
        <f t="shared" si="4"/>
        <v>75</v>
      </c>
      <c r="R23" s="14">
        <f t="shared" si="5"/>
        <v>50</v>
      </c>
      <c r="S23" s="169">
        <v>22</v>
      </c>
      <c r="T23" s="172"/>
      <c r="U23" s="378">
        <f>42-14</f>
        <v>28</v>
      </c>
      <c r="V23" s="174">
        <v>25</v>
      </c>
      <c r="W23" s="170"/>
      <c r="X23" s="170"/>
      <c r="Y23" s="170"/>
      <c r="Z23" s="170"/>
      <c r="AA23" s="175" t="s">
        <v>58</v>
      </c>
    </row>
    <row r="24" spans="1:27" ht="21" thickBot="1">
      <c r="A24" s="112" t="s">
        <v>38</v>
      </c>
      <c r="B24" s="167" t="s">
        <v>109</v>
      </c>
      <c r="C24" s="168">
        <v>75</v>
      </c>
      <c r="D24" s="148">
        <f t="shared" si="0"/>
        <v>2.5</v>
      </c>
      <c r="E24" s="145">
        <f t="shared" si="1"/>
        <v>75</v>
      </c>
      <c r="F24" s="16">
        <f t="shared" si="2"/>
        <v>0</v>
      </c>
      <c r="G24" s="95">
        <f t="shared" si="3"/>
        <v>0</v>
      </c>
      <c r="H24" s="169"/>
      <c r="I24" s="170"/>
      <c r="J24" s="171"/>
      <c r="K24" s="169"/>
      <c r="L24" s="170"/>
      <c r="M24" s="170"/>
      <c r="N24" s="170"/>
      <c r="O24" s="170"/>
      <c r="P24" s="171"/>
      <c r="Q24" s="105">
        <f t="shared" si="4"/>
        <v>75</v>
      </c>
      <c r="R24" s="14">
        <f t="shared" si="5"/>
        <v>34</v>
      </c>
      <c r="S24" s="169">
        <v>2</v>
      </c>
      <c r="T24" s="172"/>
      <c r="U24" s="378">
        <v>32</v>
      </c>
      <c r="V24" s="174">
        <v>41</v>
      </c>
      <c r="W24" s="170"/>
      <c r="X24" s="170"/>
      <c r="Y24" s="170"/>
      <c r="Z24" s="170" t="s">
        <v>97</v>
      </c>
      <c r="AA24" s="175"/>
    </row>
    <row r="25" spans="1:27" ht="21" thickBot="1">
      <c r="A25" s="416" t="s">
        <v>39</v>
      </c>
      <c r="B25" s="366" t="s">
        <v>121</v>
      </c>
      <c r="C25" s="367">
        <v>120</v>
      </c>
      <c r="D25" s="368">
        <f t="shared" si="0"/>
        <v>4</v>
      </c>
      <c r="E25" s="369">
        <f t="shared" si="1"/>
        <v>120</v>
      </c>
      <c r="F25" s="370">
        <f t="shared" si="2"/>
        <v>0</v>
      </c>
      <c r="G25" s="371">
        <f t="shared" si="3"/>
        <v>0</v>
      </c>
      <c r="H25" s="372"/>
      <c r="I25" s="373"/>
      <c r="J25" s="374"/>
      <c r="K25" s="372"/>
      <c r="L25" s="373"/>
      <c r="M25" s="373"/>
      <c r="N25" s="373"/>
      <c r="O25" s="373"/>
      <c r="P25" s="374"/>
      <c r="Q25" s="375">
        <f t="shared" si="4"/>
        <v>120</v>
      </c>
      <c r="R25" s="376">
        <f t="shared" si="5"/>
        <v>68</v>
      </c>
      <c r="S25" s="372">
        <v>34</v>
      </c>
      <c r="T25" s="373"/>
      <c r="U25" s="374">
        <v>34</v>
      </c>
      <c r="V25" s="372">
        <v>52</v>
      </c>
      <c r="W25" s="373"/>
      <c r="X25" s="373"/>
      <c r="Y25" s="373"/>
      <c r="Z25" s="373"/>
      <c r="AA25" s="370" t="s">
        <v>58</v>
      </c>
    </row>
    <row r="26" spans="1:27" ht="21" thickBot="1">
      <c r="A26" s="156" t="s">
        <v>40</v>
      </c>
      <c r="B26" s="270" t="s">
        <v>120</v>
      </c>
      <c r="C26" s="271">
        <v>315</v>
      </c>
      <c r="D26" s="272">
        <f t="shared" si="0"/>
        <v>4.5</v>
      </c>
      <c r="E26" s="296">
        <f t="shared" si="1"/>
        <v>135</v>
      </c>
      <c r="F26" s="297">
        <f t="shared" si="2"/>
        <v>0</v>
      </c>
      <c r="G26" s="298">
        <f t="shared" si="3"/>
        <v>0</v>
      </c>
      <c r="H26" s="276"/>
      <c r="I26" s="277"/>
      <c r="J26" s="278"/>
      <c r="K26" s="276"/>
      <c r="L26" s="277"/>
      <c r="M26" s="277"/>
      <c r="N26" s="277"/>
      <c r="O26" s="277"/>
      <c r="P26" s="278"/>
      <c r="Q26" s="299">
        <f t="shared" si="4"/>
        <v>135</v>
      </c>
      <c r="R26" s="300">
        <f t="shared" si="5"/>
        <v>90</v>
      </c>
      <c r="S26" s="276"/>
      <c r="T26" s="281"/>
      <c r="U26" s="282">
        <f>30*3</f>
        <v>90</v>
      </c>
      <c r="V26" s="283">
        <v>45</v>
      </c>
      <c r="W26" s="277"/>
      <c r="X26" s="277"/>
      <c r="Y26" s="277"/>
      <c r="Z26" s="277"/>
      <c r="AA26" s="284" t="s">
        <v>58</v>
      </c>
    </row>
    <row r="27" spans="1:27" ht="21" thickBot="1">
      <c r="A27" s="115"/>
      <c r="B27" s="116" t="s">
        <v>42</v>
      </c>
      <c r="C27" s="117">
        <f t="shared" ref="C27:K27" si="12">SUM(C14:C26)</f>
        <v>1635</v>
      </c>
      <c r="D27" s="117">
        <f t="shared" si="12"/>
        <v>49</v>
      </c>
      <c r="E27" s="117">
        <f t="shared" si="12"/>
        <v>1470</v>
      </c>
      <c r="F27" s="117">
        <f t="shared" si="12"/>
        <v>660</v>
      </c>
      <c r="G27" s="117">
        <f t="shared" si="12"/>
        <v>336</v>
      </c>
      <c r="H27" s="117">
        <f t="shared" si="12"/>
        <v>166</v>
      </c>
      <c r="I27" s="117">
        <f t="shared" si="12"/>
        <v>8</v>
      </c>
      <c r="J27" s="117">
        <f t="shared" si="12"/>
        <v>162</v>
      </c>
      <c r="K27" s="117">
        <f t="shared" si="12"/>
        <v>324</v>
      </c>
      <c r="L27" s="117">
        <v>0</v>
      </c>
      <c r="M27" s="117">
        <f>SUM(M14:M26)</f>
        <v>0</v>
      </c>
      <c r="N27" s="117">
        <f>SUM(N14:N26)</f>
        <v>0</v>
      </c>
      <c r="O27" s="117">
        <v>2</v>
      </c>
      <c r="P27" s="117">
        <v>5</v>
      </c>
      <c r="Q27" s="23">
        <f>SUM(Q14:Q26)</f>
        <v>810</v>
      </c>
      <c r="R27" s="23">
        <f>SUM(R14:R25)</f>
        <v>340</v>
      </c>
      <c r="S27" s="23">
        <f>SUM(S14:S26)</f>
        <v>176</v>
      </c>
      <c r="T27" s="23">
        <f>SUM(T14:T26)</f>
        <v>6</v>
      </c>
      <c r="U27" s="23">
        <f>SUM(U14:U26)</f>
        <v>248</v>
      </c>
      <c r="V27" s="23">
        <f>SUM(V14:V26)</f>
        <v>380</v>
      </c>
      <c r="W27" s="23">
        <v>0</v>
      </c>
      <c r="X27" s="23">
        <f>SUM(X14:X26)</f>
        <v>0</v>
      </c>
      <c r="Y27" s="23">
        <f>SUM(Y14:Y26)</f>
        <v>0</v>
      </c>
      <c r="Z27" s="23">
        <v>3</v>
      </c>
      <c r="AA27" s="23">
        <v>5</v>
      </c>
    </row>
    <row r="28" spans="1:27" ht="21" thickBot="1">
      <c r="A28" s="592"/>
      <c r="B28" s="24" t="s">
        <v>43</v>
      </c>
      <c r="C28" s="25"/>
      <c r="D28" s="26"/>
      <c r="E28" s="27"/>
      <c r="F28" s="28"/>
      <c r="G28" s="29">
        <f>G27/J10</f>
        <v>21</v>
      </c>
      <c r="H28" s="30"/>
      <c r="I28" s="31"/>
      <c r="J28" s="31"/>
      <c r="K28" s="31"/>
      <c r="L28" s="31"/>
      <c r="M28" s="31"/>
      <c r="N28" s="31"/>
      <c r="O28" s="32"/>
      <c r="P28" s="33"/>
      <c r="Q28" s="28"/>
      <c r="R28" s="34">
        <f>SUM(R14:R25)/U10</f>
        <v>20</v>
      </c>
      <c r="S28" s="35"/>
      <c r="T28" s="25"/>
      <c r="U28" s="25"/>
      <c r="V28" s="25"/>
      <c r="W28" s="25"/>
      <c r="X28" s="25"/>
      <c r="Y28" s="25"/>
      <c r="Z28" s="36"/>
      <c r="AA28" s="90"/>
    </row>
    <row r="29" spans="1:27" ht="21" thickBot="1">
      <c r="A29" s="593"/>
      <c r="B29" s="37" t="s">
        <v>44</v>
      </c>
      <c r="C29" s="27"/>
      <c r="D29" s="38"/>
      <c r="E29" s="27"/>
      <c r="F29" s="39"/>
      <c r="G29" s="40"/>
      <c r="H29" s="41"/>
      <c r="I29" s="27"/>
      <c r="J29" s="27"/>
      <c r="K29" s="27"/>
      <c r="L29" s="27"/>
      <c r="M29" s="27"/>
      <c r="N29" s="42"/>
      <c r="O29" s="23">
        <v>2</v>
      </c>
      <c r="P29" s="43"/>
      <c r="Q29" s="44"/>
      <c r="R29" s="45"/>
      <c r="S29" s="46"/>
      <c r="T29" s="46"/>
      <c r="U29" s="46"/>
      <c r="V29" s="46"/>
      <c r="W29" s="46"/>
      <c r="X29" s="46"/>
      <c r="Y29" s="42"/>
      <c r="Z29" s="23">
        <v>3</v>
      </c>
      <c r="AA29" s="91"/>
    </row>
    <row r="30" spans="1:27" ht="21" thickBot="1">
      <c r="A30" s="593"/>
      <c r="B30" s="37" t="s">
        <v>45</v>
      </c>
      <c r="C30" s="27"/>
      <c r="D30" s="38"/>
      <c r="E30" s="27"/>
      <c r="F30" s="39"/>
      <c r="G30" s="42"/>
      <c r="H30" s="41"/>
      <c r="I30" s="27"/>
      <c r="J30" s="27"/>
      <c r="K30" s="27"/>
      <c r="L30" s="47"/>
      <c r="M30" s="27"/>
      <c r="N30" s="46"/>
      <c r="O30" s="40"/>
      <c r="P30" s="23">
        <v>5</v>
      </c>
      <c r="Q30" s="44"/>
      <c r="R30" s="46"/>
      <c r="S30" s="46"/>
      <c r="T30" s="46"/>
      <c r="U30" s="46"/>
      <c r="V30" s="46"/>
      <c r="W30" s="48"/>
      <c r="X30" s="46"/>
      <c r="Y30" s="46"/>
      <c r="Z30" s="40"/>
      <c r="AA30" s="23">
        <v>6</v>
      </c>
    </row>
    <row r="31" spans="1:27" ht="21" thickBot="1">
      <c r="A31" s="593"/>
      <c r="B31" s="49" t="s">
        <v>46</v>
      </c>
      <c r="C31" s="47"/>
      <c r="D31" s="50"/>
      <c r="E31" s="47"/>
      <c r="F31" s="51"/>
      <c r="G31" s="50"/>
      <c r="H31" s="52"/>
      <c r="I31" s="53"/>
      <c r="J31" s="53"/>
      <c r="K31" s="54"/>
      <c r="L31" s="23">
        <v>0</v>
      </c>
      <c r="M31" s="55"/>
      <c r="N31" s="56"/>
      <c r="O31" s="56"/>
      <c r="P31" s="57"/>
      <c r="Q31" s="58"/>
      <c r="R31" s="48"/>
      <c r="S31" s="48"/>
      <c r="T31" s="48"/>
      <c r="U31" s="48"/>
      <c r="V31" s="59"/>
      <c r="W31" s="23">
        <v>0</v>
      </c>
      <c r="X31" s="51"/>
      <c r="Y31" s="47"/>
      <c r="Z31" s="48"/>
      <c r="AA31" s="92"/>
    </row>
    <row r="32" spans="1:27" ht="21" thickBot="1">
      <c r="A32" s="594"/>
      <c r="B32" s="87" t="s">
        <v>47</v>
      </c>
      <c r="C32" s="60">
        <f>SUM(C28:C31)</f>
        <v>0</v>
      </c>
      <c r="D32" s="60">
        <f t="shared" ref="D32:AA32" si="13">SUM(D28:D31)</f>
        <v>0</v>
      </c>
      <c r="E32" s="60">
        <f t="shared" si="13"/>
        <v>0</v>
      </c>
      <c r="F32" s="61">
        <f t="shared" si="13"/>
        <v>0</v>
      </c>
      <c r="G32" s="136">
        <f>SUM(G28:G31)</f>
        <v>21</v>
      </c>
      <c r="H32" s="22">
        <f t="shared" si="13"/>
        <v>0</v>
      </c>
      <c r="I32" s="20">
        <f t="shared" si="13"/>
        <v>0</v>
      </c>
      <c r="J32" s="20">
        <f t="shared" si="13"/>
        <v>0</v>
      </c>
      <c r="K32" s="21">
        <f t="shared" si="13"/>
        <v>0</v>
      </c>
      <c r="L32" s="23">
        <f t="shared" si="13"/>
        <v>0</v>
      </c>
      <c r="M32" s="22">
        <f t="shared" si="13"/>
        <v>0</v>
      </c>
      <c r="N32" s="20">
        <f t="shared" si="13"/>
        <v>0</v>
      </c>
      <c r="O32" s="20">
        <f>SUM(O28:O31)</f>
        <v>2</v>
      </c>
      <c r="P32" s="20">
        <f t="shared" si="13"/>
        <v>5</v>
      </c>
      <c r="Q32" s="61">
        <f t="shared" si="13"/>
        <v>0</v>
      </c>
      <c r="R32" s="136">
        <f t="shared" si="13"/>
        <v>20</v>
      </c>
      <c r="S32" s="118">
        <f t="shared" si="13"/>
        <v>0</v>
      </c>
      <c r="T32" s="60">
        <f t="shared" si="13"/>
        <v>0</v>
      </c>
      <c r="U32" s="60">
        <f t="shared" si="13"/>
        <v>0</v>
      </c>
      <c r="V32" s="60">
        <f t="shared" si="13"/>
        <v>0</v>
      </c>
      <c r="W32" s="60">
        <f t="shared" si="13"/>
        <v>0</v>
      </c>
      <c r="X32" s="60">
        <f t="shared" si="13"/>
        <v>0</v>
      </c>
      <c r="Y32" s="60">
        <f t="shared" si="13"/>
        <v>0</v>
      </c>
      <c r="Z32" s="60">
        <f t="shared" si="13"/>
        <v>3</v>
      </c>
      <c r="AA32" s="93">
        <f t="shared" si="13"/>
        <v>6</v>
      </c>
    </row>
    <row r="33" spans="1:27" ht="20.25">
      <c r="A33" s="62"/>
      <c r="B33" s="62"/>
      <c r="C33" s="63"/>
      <c r="D33" s="62"/>
      <c r="E33" s="63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</row>
    <row r="34" spans="1:27" ht="20.25">
      <c r="A34" s="62"/>
      <c r="B34" s="62"/>
      <c r="C34" s="63"/>
      <c r="D34" s="62"/>
      <c r="E34" s="63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</row>
    <row r="35" spans="1:27" ht="20.25">
      <c r="A35" s="62"/>
      <c r="B35" s="62"/>
      <c r="C35" s="63"/>
      <c r="D35" s="62"/>
      <c r="E35" s="63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</row>
    <row r="36" spans="1:27" ht="26.25">
      <c r="A36" s="1"/>
      <c r="B36" s="64" t="s">
        <v>85</v>
      </c>
      <c r="C36" s="64"/>
      <c r="D36" s="64"/>
      <c r="E36" s="64"/>
      <c r="F36" s="64"/>
      <c r="G36" s="64"/>
      <c r="H36" s="64"/>
      <c r="I36" s="64"/>
      <c r="J36" s="64"/>
      <c r="K36" s="64" t="s">
        <v>55</v>
      </c>
      <c r="L36" s="64"/>
      <c r="M36" s="64"/>
      <c r="N36" s="64"/>
      <c r="O36" s="64"/>
      <c r="P36" s="64"/>
      <c r="Q36" s="64"/>
      <c r="R36" s="65"/>
      <c r="S36" s="65"/>
      <c r="T36" s="66" t="s">
        <v>90</v>
      </c>
      <c r="U36" s="67"/>
      <c r="V36" s="67" t="s">
        <v>304</v>
      </c>
      <c r="W36" s="67"/>
      <c r="X36" s="67"/>
      <c r="Y36" s="68"/>
      <c r="Z36" s="68"/>
      <c r="AA36" s="68"/>
    </row>
    <row r="37" spans="1:27" ht="26.25">
      <c r="A37" s="69"/>
      <c r="B37" s="595"/>
      <c r="C37" s="595"/>
      <c r="D37" s="595"/>
      <c r="E37" s="595"/>
      <c r="F37" s="595"/>
      <c r="G37" s="595"/>
      <c r="H37" s="595"/>
      <c r="I37" s="595"/>
      <c r="J37" s="595"/>
      <c r="K37" s="69"/>
      <c r="L37" s="69"/>
      <c r="M37" s="69"/>
      <c r="N37" s="69"/>
      <c r="O37" s="69"/>
      <c r="P37" s="69"/>
      <c r="Q37" s="69"/>
      <c r="R37" s="69" t="s">
        <v>48</v>
      </c>
      <c r="S37" s="71"/>
      <c r="T37" s="72" t="s">
        <v>49</v>
      </c>
      <c r="U37" s="73" t="s">
        <v>89</v>
      </c>
      <c r="V37" s="73"/>
      <c r="W37" s="73"/>
      <c r="X37" s="72"/>
      <c r="Y37" s="72"/>
      <c r="Z37" s="74"/>
      <c r="AA37" s="74"/>
    </row>
    <row r="38" spans="1:27" ht="26.25">
      <c r="A38" s="69"/>
      <c r="B38" s="332"/>
      <c r="C38" s="332"/>
      <c r="D38" s="332"/>
      <c r="E38" s="332"/>
      <c r="F38" s="332"/>
      <c r="G38" s="332"/>
      <c r="H38" s="332"/>
      <c r="I38" s="332"/>
      <c r="J38" s="332"/>
      <c r="K38" s="69"/>
      <c r="L38" s="69"/>
      <c r="M38" s="69"/>
      <c r="N38" s="69"/>
      <c r="O38" s="69"/>
      <c r="P38" s="69"/>
      <c r="Q38" s="69"/>
      <c r="R38" s="69"/>
      <c r="S38" s="71"/>
      <c r="T38" s="72"/>
      <c r="U38" s="73"/>
      <c r="V38" s="73"/>
      <c r="W38" s="73"/>
      <c r="X38" s="72"/>
      <c r="Y38" s="72"/>
      <c r="Z38" s="74"/>
      <c r="AA38" s="74"/>
    </row>
    <row r="39" spans="1:27" ht="26.25">
      <c r="A39" s="69"/>
      <c r="B39" s="332"/>
      <c r="C39" s="332"/>
      <c r="D39" s="332"/>
      <c r="E39" s="332"/>
      <c r="F39" s="332"/>
      <c r="G39" s="332"/>
      <c r="H39" s="332"/>
      <c r="I39" s="332"/>
      <c r="J39" s="332"/>
      <c r="K39" s="64"/>
      <c r="L39" s="64"/>
      <c r="M39" s="64"/>
      <c r="N39" s="64"/>
      <c r="O39" s="64"/>
      <c r="P39" s="64"/>
      <c r="Q39" s="64"/>
      <c r="R39" s="64"/>
      <c r="S39" s="64"/>
      <c r="T39" s="66"/>
      <c r="U39" s="66"/>
      <c r="V39" s="66"/>
      <c r="W39" s="66"/>
      <c r="X39" s="76"/>
      <c r="Y39" s="75"/>
      <c r="Z39" s="76"/>
      <c r="AA39" s="76"/>
    </row>
    <row r="40" spans="1:27" ht="26.25">
      <c r="A40" s="69"/>
      <c r="B40" s="332"/>
      <c r="C40" s="332"/>
      <c r="D40" s="332"/>
      <c r="E40" s="332"/>
      <c r="F40" s="332"/>
      <c r="G40" s="332"/>
      <c r="H40" s="332"/>
      <c r="I40" s="332"/>
      <c r="J40" s="332"/>
      <c r="K40" s="64" t="s">
        <v>50</v>
      </c>
      <c r="L40" s="64"/>
      <c r="M40" s="64"/>
      <c r="N40" s="64"/>
      <c r="O40" s="64"/>
      <c r="P40" s="64"/>
      <c r="Q40" s="64"/>
      <c r="R40" s="65"/>
      <c r="S40" s="65"/>
      <c r="T40" s="66"/>
      <c r="U40" s="67"/>
      <c r="V40" s="67" t="s">
        <v>91</v>
      </c>
      <c r="W40" s="67"/>
      <c r="X40" s="67"/>
      <c r="Y40" s="68"/>
      <c r="Z40" s="76"/>
      <c r="AA40" s="76"/>
    </row>
    <row r="41" spans="1:27" ht="26.25">
      <c r="A41" s="69"/>
      <c r="B41" s="332"/>
      <c r="C41" s="332"/>
      <c r="D41" s="332"/>
      <c r="E41" s="332"/>
      <c r="F41" s="332"/>
      <c r="G41" s="332"/>
      <c r="H41" s="332"/>
      <c r="I41" s="332"/>
      <c r="J41" s="332"/>
      <c r="K41" s="69"/>
      <c r="L41" s="69"/>
      <c r="M41" s="69"/>
      <c r="N41" s="69"/>
      <c r="O41" s="69"/>
      <c r="P41" s="69"/>
      <c r="Q41" s="69"/>
      <c r="R41" s="69" t="s">
        <v>48</v>
      </c>
      <c r="S41" s="71"/>
      <c r="T41" s="72" t="s">
        <v>51</v>
      </c>
      <c r="U41" s="73" t="s">
        <v>89</v>
      </c>
      <c r="V41" s="73"/>
      <c r="W41" s="73"/>
      <c r="X41" s="72"/>
      <c r="Y41" s="72"/>
      <c r="AA41" s="76"/>
    </row>
  </sheetData>
  <mergeCells count="42">
    <mergeCell ref="C6:AA6"/>
    <mergeCell ref="C1:AA1"/>
    <mergeCell ref="C2:AA2"/>
    <mergeCell ref="C3:AA3"/>
    <mergeCell ref="C4:AA4"/>
    <mergeCell ref="C5:AA5"/>
    <mergeCell ref="W7:AA7"/>
    <mergeCell ref="A8:AA8"/>
    <mergeCell ref="A9:AA9"/>
    <mergeCell ref="A10:A13"/>
    <mergeCell ref="B10:B13"/>
    <mergeCell ref="C10:C13"/>
    <mergeCell ref="D10:D13"/>
    <mergeCell ref="E10:E13"/>
    <mergeCell ref="F10:I10"/>
    <mergeCell ref="K10:P10"/>
    <mergeCell ref="Q10:T10"/>
    <mergeCell ref="V10:AA10"/>
    <mergeCell ref="F11:F13"/>
    <mergeCell ref="G11:J11"/>
    <mergeCell ref="K11:K13"/>
    <mergeCell ref="L11:L13"/>
    <mergeCell ref="Q11:Q13"/>
    <mergeCell ref="W11:W13"/>
    <mergeCell ref="P12:P13"/>
    <mergeCell ref="R12:R13"/>
    <mergeCell ref="S12:U12"/>
    <mergeCell ref="R11:U11"/>
    <mergeCell ref="V11:V13"/>
    <mergeCell ref="X11:X13"/>
    <mergeCell ref="Y11:Y13"/>
    <mergeCell ref="Z11:AA11"/>
    <mergeCell ref="Z12:Z13"/>
    <mergeCell ref="AA12:AA13"/>
    <mergeCell ref="A28:A32"/>
    <mergeCell ref="B37:J37"/>
    <mergeCell ref="G12:G13"/>
    <mergeCell ref="H12:J12"/>
    <mergeCell ref="O12:O13"/>
    <mergeCell ref="M11:M13"/>
    <mergeCell ref="N11:N13"/>
    <mergeCell ref="O11:P11"/>
  </mergeCells>
  <printOptions horizontalCentered="1"/>
  <pageMargins left="0.59055118110236227" right="0.39370078740157483" top="0.59055118110236227" bottom="0.39370078740157483" header="0.31496062992125984" footer="0.31496062992125984"/>
  <pageSetup paperSize="9" scale="42" orientation="landscape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AA45"/>
  <sheetViews>
    <sheetView zoomScale="55" zoomScaleNormal="55" workbookViewId="0">
      <selection activeCell="U30" sqref="U30"/>
    </sheetView>
  </sheetViews>
  <sheetFormatPr defaultRowHeight="15"/>
  <cols>
    <col min="2" max="2" width="75.5703125" customWidth="1"/>
  </cols>
  <sheetData>
    <row r="1" spans="1:27" ht="26.25">
      <c r="A1" s="1" t="s">
        <v>0</v>
      </c>
      <c r="B1" s="1"/>
      <c r="C1" s="559" t="s">
        <v>1</v>
      </c>
      <c r="D1" s="559"/>
      <c r="E1" s="559"/>
      <c r="F1" s="559"/>
      <c r="G1" s="559"/>
      <c r="H1" s="559"/>
      <c r="I1" s="559"/>
      <c r="J1" s="559"/>
      <c r="K1" s="559"/>
      <c r="L1" s="559"/>
      <c r="M1" s="559"/>
      <c r="N1" s="559"/>
      <c r="O1" s="559"/>
      <c r="P1" s="559"/>
      <c r="Q1" s="559"/>
      <c r="R1" s="559"/>
      <c r="S1" s="559"/>
      <c r="T1" s="559"/>
      <c r="U1" s="559"/>
      <c r="V1" s="559"/>
      <c r="W1" s="559"/>
      <c r="X1" s="559"/>
      <c r="Y1" s="559"/>
      <c r="Z1" s="559"/>
      <c r="AA1" s="559"/>
    </row>
    <row r="2" spans="1:27" ht="26.25">
      <c r="A2" s="1" t="s">
        <v>2</v>
      </c>
      <c r="B2" s="1"/>
      <c r="C2" s="559"/>
      <c r="D2" s="559"/>
      <c r="E2" s="559"/>
      <c r="F2" s="559"/>
      <c r="G2" s="559"/>
      <c r="H2" s="559"/>
      <c r="I2" s="559"/>
      <c r="J2" s="559"/>
      <c r="K2" s="559"/>
      <c r="L2" s="559"/>
      <c r="M2" s="559"/>
      <c r="N2" s="559"/>
      <c r="O2" s="559"/>
      <c r="P2" s="559"/>
      <c r="Q2" s="559"/>
      <c r="R2" s="559"/>
      <c r="S2" s="559"/>
      <c r="T2" s="559"/>
      <c r="U2" s="559"/>
      <c r="V2" s="559"/>
      <c r="W2" s="559"/>
      <c r="X2" s="559"/>
      <c r="Y2" s="559"/>
      <c r="Z2" s="559"/>
      <c r="AA2" s="559"/>
    </row>
    <row r="3" spans="1:27" ht="26.25">
      <c r="A3" s="1"/>
      <c r="B3" s="1"/>
      <c r="C3" s="560" t="s">
        <v>3</v>
      </c>
      <c r="D3" s="560"/>
      <c r="E3" s="560"/>
      <c r="F3" s="560"/>
      <c r="G3" s="560"/>
      <c r="H3" s="560"/>
      <c r="I3" s="560"/>
      <c r="J3" s="560"/>
      <c r="K3" s="560"/>
      <c r="L3" s="560"/>
      <c r="M3" s="560"/>
      <c r="N3" s="560"/>
      <c r="O3" s="560"/>
      <c r="P3" s="560"/>
      <c r="Q3" s="560"/>
      <c r="R3" s="560"/>
      <c r="S3" s="560"/>
      <c r="T3" s="560"/>
      <c r="U3" s="560"/>
      <c r="V3" s="560"/>
      <c r="W3" s="560"/>
      <c r="X3" s="560"/>
      <c r="Y3" s="560"/>
      <c r="Z3" s="560"/>
      <c r="AA3" s="560"/>
    </row>
    <row r="4" spans="1:27" ht="26.25">
      <c r="A4" s="1" t="s">
        <v>4</v>
      </c>
      <c r="B4" s="1"/>
      <c r="C4" s="559" t="s">
        <v>84</v>
      </c>
      <c r="D4" s="559"/>
      <c r="E4" s="559"/>
      <c r="F4" s="559"/>
      <c r="G4" s="559"/>
      <c r="H4" s="559"/>
      <c r="I4" s="559"/>
      <c r="J4" s="559"/>
      <c r="K4" s="559"/>
      <c r="L4" s="559"/>
      <c r="M4" s="559"/>
      <c r="N4" s="559"/>
      <c r="O4" s="559"/>
      <c r="P4" s="559"/>
      <c r="Q4" s="559"/>
      <c r="R4" s="559"/>
      <c r="S4" s="559"/>
      <c r="T4" s="559"/>
      <c r="U4" s="559"/>
      <c r="V4" s="559"/>
      <c r="W4" s="559"/>
      <c r="X4" s="559"/>
      <c r="Y4" s="559"/>
      <c r="Z4" s="559"/>
      <c r="AA4" s="559"/>
    </row>
    <row r="5" spans="1:27" ht="53.25" customHeight="1">
      <c r="A5" s="1" t="s">
        <v>5</v>
      </c>
      <c r="B5" s="1"/>
      <c r="C5" s="561" t="s">
        <v>293</v>
      </c>
      <c r="D5" s="561"/>
      <c r="E5" s="561"/>
      <c r="F5" s="561"/>
      <c r="G5" s="561"/>
      <c r="H5" s="561"/>
      <c r="I5" s="561"/>
      <c r="J5" s="561"/>
      <c r="K5" s="561"/>
      <c r="L5" s="561"/>
      <c r="M5" s="561"/>
      <c r="N5" s="561"/>
      <c r="O5" s="561"/>
      <c r="P5" s="561"/>
      <c r="Q5" s="561"/>
      <c r="R5" s="561"/>
      <c r="S5" s="561"/>
      <c r="T5" s="561"/>
      <c r="U5" s="561"/>
      <c r="V5" s="561"/>
      <c r="W5" s="561"/>
      <c r="X5" s="561"/>
      <c r="Y5" s="561"/>
      <c r="Z5" s="561"/>
      <c r="AA5" s="561"/>
    </row>
    <row r="6" spans="1:27" ht="26.25">
      <c r="A6" s="1" t="s">
        <v>179</v>
      </c>
      <c r="B6" s="1"/>
      <c r="C6" s="559" t="s">
        <v>6</v>
      </c>
      <c r="D6" s="559"/>
      <c r="E6" s="559"/>
      <c r="F6" s="559"/>
      <c r="G6" s="559"/>
      <c r="H6" s="559"/>
      <c r="I6" s="559"/>
      <c r="J6" s="559"/>
      <c r="K6" s="559"/>
      <c r="L6" s="559"/>
      <c r="M6" s="559"/>
      <c r="N6" s="559"/>
      <c r="O6" s="559"/>
      <c r="P6" s="559"/>
      <c r="Q6" s="559"/>
      <c r="R6" s="559"/>
      <c r="S6" s="559"/>
      <c r="T6" s="559"/>
      <c r="U6" s="559"/>
      <c r="V6" s="559"/>
      <c r="W6" s="559"/>
      <c r="X6" s="559"/>
      <c r="Y6" s="559"/>
      <c r="Z6" s="559"/>
      <c r="AA6" s="559"/>
    </row>
    <row r="7" spans="1:27" ht="27" thickBo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562"/>
      <c r="X7" s="562"/>
      <c r="Y7" s="562"/>
      <c r="Z7" s="562"/>
      <c r="AA7" s="562"/>
    </row>
    <row r="8" spans="1:27" ht="21" thickBot="1">
      <c r="A8" s="563" t="s">
        <v>315</v>
      </c>
      <c r="B8" s="564"/>
      <c r="C8" s="564"/>
      <c r="D8" s="564"/>
      <c r="E8" s="564"/>
      <c r="F8" s="564"/>
      <c r="G8" s="564"/>
      <c r="H8" s="564"/>
      <c r="I8" s="564"/>
      <c r="J8" s="564"/>
      <c r="K8" s="564"/>
      <c r="L8" s="564"/>
      <c r="M8" s="564"/>
      <c r="N8" s="564"/>
      <c r="O8" s="564"/>
      <c r="P8" s="564"/>
      <c r="Q8" s="564"/>
      <c r="R8" s="564"/>
      <c r="S8" s="564"/>
      <c r="T8" s="564"/>
      <c r="U8" s="564"/>
      <c r="V8" s="564"/>
      <c r="W8" s="564"/>
      <c r="X8" s="564"/>
      <c r="Y8" s="564"/>
      <c r="Z8" s="564"/>
      <c r="AA8" s="565"/>
    </row>
    <row r="9" spans="1:27" ht="21" thickBot="1">
      <c r="A9" s="563" t="s">
        <v>62</v>
      </c>
      <c r="B9" s="564"/>
      <c r="C9" s="564"/>
      <c r="D9" s="564"/>
      <c r="E9" s="564"/>
      <c r="F9" s="564"/>
      <c r="G9" s="564"/>
      <c r="H9" s="564"/>
      <c r="I9" s="564"/>
      <c r="J9" s="564"/>
      <c r="K9" s="564"/>
      <c r="L9" s="564"/>
      <c r="M9" s="564"/>
      <c r="N9" s="564"/>
      <c r="O9" s="564"/>
      <c r="P9" s="564"/>
      <c r="Q9" s="564"/>
      <c r="R9" s="564"/>
      <c r="S9" s="564"/>
      <c r="T9" s="564"/>
      <c r="U9" s="564"/>
      <c r="V9" s="564"/>
      <c r="W9" s="564"/>
      <c r="X9" s="564"/>
      <c r="Y9" s="564"/>
      <c r="Z9" s="564"/>
      <c r="AA9" s="565"/>
    </row>
    <row r="10" spans="1:27" ht="21" thickBot="1">
      <c r="A10" s="566" t="s">
        <v>7</v>
      </c>
      <c r="B10" s="569" t="s">
        <v>8</v>
      </c>
      <c r="C10" s="566" t="s">
        <v>9</v>
      </c>
      <c r="D10" s="572" t="s">
        <v>10</v>
      </c>
      <c r="E10" s="573" t="s">
        <v>11</v>
      </c>
      <c r="F10" s="574" t="s">
        <v>123</v>
      </c>
      <c r="G10" s="575"/>
      <c r="H10" s="575"/>
      <c r="I10" s="575"/>
      <c r="J10" s="89">
        <v>16</v>
      </c>
      <c r="K10" s="575" t="s">
        <v>12</v>
      </c>
      <c r="L10" s="575"/>
      <c r="M10" s="575"/>
      <c r="N10" s="575"/>
      <c r="O10" s="575"/>
      <c r="P10" s="576"/>
      <c r="Q10" s="574" t="s">
        <v>124</v>
      </c>
      <c r="R10" s="575"/>
      <c r="S10" s="575"/>
      <c r="T10" s="576"/>
      <c r="U10" s="89">
        <v>17</v>
      </c>
      <c r="V10" s="574" t="s">
        <v>12</v>
      </c>
      <c r="W10" s="575"/>
      <c r="X10" s="575"/>
      <c r="Y10" s="575"/>
      <c r="Z10" s="575"/>
      <c r="AA10" s="576"/>
    </row>
    <row r="11" spans="1:27" ht="21" thickBot="1">
      <c r="A11" s="567"/>
      <c r="B11" s="570"/>
      <c r="C11" s="567"/>
      <c r="D11" s="572"/>
      <c r="E11" s="573"/>
      <c r="F11" s="577" t="s">
        <v>13</v>
      </c>
      <c r="G11" s="578" t="s">
        <v>14</v>
      </c>
      <c r="H11" s="579"/>
      <c r="I11" s="579"/>
      <c r="J11" s="579"/>
      <c r="K11" s="580" t="s">
        <v>15</v>
      </c>
      <c r="L11" s="582" t="s">
        <v>16</v>
      </c>
      <c r="M11" s="582" t="s">
        <v>17</v>
      </c>
      <c r="N11" s="582" t="s">
        <v>18</v>
      </c>
      <c r="O11" s="588" t="s">
        <v>19</v>
      </c>
      <c r="P11" s="589"/>
      <c r="Q11" s="568" t="s">
        <v>13</v>
      </c>
      <c r="R11" s="578" t="s">
        <v>14</v>
      </c>
      <c r="S11" s="579"/>
      <c r="T11" s="579"/>
      <c r="U11" s="579"/>
      <c r="V11" s="580" t="s">
        <v>15</v>
      </c>
      <c r="W11" s="582" t="s">
        <v>16</v>
      </c>
      <c r="X11" s="582" t="s">
        <v>17</v>
      </c>
      <c r="Y11" s="582" t="s">
        <v>18</v>
      </c>
      <c r="Z11" s="588" t="s">
        <v>19</v>
      </c>
      <c r="AA11" s="589"/>
    </row>
    <row r="12" spans="1:27" ht="21" thickBot="1">
      <c r="A12" s="567"/>
      <c r="B12" s="570"/>
      <c r="C12" s="567"/>
      <c r="D12" s="572"/>
      <c r="E12" s="573"/>
      <c r="F12" s="577"/>
      <c r="G12" s="586" t="s">
        <v>13</v>
      </c>
      <c r="H12" s="587" t="s">
        <v>20</v>
      </c>
      <c r="I12" s="587"/>
      <c r="J12" s="587"/>
      <c r="K12" s="581"/>
      <c r="L12" s="583"/>
      <c r="M12" s="583"/>
      <c r="N12" s="583"/>
      <c r="O12" s="590" t="s">
        <v>21</v>
      </c>
      <c r="P12" s="584" t="s">
        <v>22</v>
      </c>
      <c r="Q12" s="572"/>
      <c r="R12" s="586" t="s">
        <v>13</v>
      </c>
      <c r="S12" s="587" t="s">
        <v>20</v>
      </c>
      <c r="T12" s="587"/>
      <c r="U12" s="587"/>
      <c r="V12" s="581"/>
      <c r="W12" s="583"/>
      <c r="X12" s="583"/>
      <c r="Y12" s="583"/>
      <c r="Z12" s="590" t="s">
        <v>23</v>
      </c>
      <c r="AA12" s="584" t="s">
        <v>24</v>
      </c>
    </row>
    <row r="13" spans="1:27" ht="277.5" customHeight="1" thickBot="1">
      <c r="A13" s="568"/>
      <c r="B13" s="571"/>
      <c r="C13" s="568"/>
      <c r="D13" s="572"/>
      <c r="E13" s="573"/>
      <c r="F13" s="577"/>
      <c r="G13" s="586"/>
      <c r="H13" s="2" t="s">
        <v>25</v>
      </c>
      <c r="I13" s="3" t="s">
        <v>26</v>
      </c>
      <c r="J13" s="4" t="s">
        <v>27</v>
      </c>
      <c r="K13" s="581"/>
      <c r="L13" s="583"/>
      <c r="M13" s="583"/>
      <c r="N13" s="583"/>
      <c r="O13" s="591"/>
      <c r="P13" s="585"/>
      <c r="Q13" s="572"/>
      <c r="R13" s="586"/>
      <c r="S13" s="2" t="s">
        <v>25</v>
      </c>
      <c r="T13" s="3" t="s">
        <v>26</v>
      </c>
      <c r="U13" s="4" t="s">
        <v>27</v>
      </c>
      <c r="V13" s="581"/>
      <c r="W13" s="583"/>
      <c r="X13" s="583"/>
      <c r="Y13" s="583"/>
      <c r="Z13" s="591"/>
      <c r="AA13" s="585"/>
    </row>
    <row r="14" spans="1:27" ht="20.25">
      <c r="A14" s="82" t="s">
        <v>28</v>
      </c>
      <c r="B14" s="97" t="s">
        <v>63</v>
      </c>
      <c r="C14" s="132">
        <v>164</v>
      </c>
      <c r="D14" s="147">
        <v>0</v>
      </c>
      <c r="E14" s="144">
        <f>F14+Q14</f>
        <v>86</v>
      </c>
      <c r="F14" s="10">
        <f t="shared" ref="F14:F30" si="0">G14+K14+N14+M14</f>
        <v>32</v>
      </c>
      <c r="G14" s="94">
        <f>H14+I14+J14</f>
        <v>32</v>
      </c>
      <c r="H14" s="9">
        <v>32</v>
      </c>
      <c r="I14" s="6"/>
      <c r="J14" s="7"/>
      <c r="K14" s="9"/>
      <c r="L14" s="6"/>
      <c r="M14" s="6"/>
      <c r="N14" s="6"/>
      <c r="O14" s="6"/>
      <c r="P14" s="7"/>
      <c r="Q14" s="104">
        <f>V14+X14+Y14+R14</f>
        <v>54</v>
      </c>
      <c r="R14" s="8">
        <f t="shared" ref="R14:R30" si="1">S14+T14+U14</f>
        <v>34</v>
      </c>
      <c r="S14" s="9">
        <v>34</v>
      </c>
      <c r="T14" s="6"/>
      <c r="U14" s="7"/>
      <c r="V14" s="9"/>
      <c r="W14" s="6"/>
      <c r="X14" s="6">
        <v>20</v>
      </c>
      <c r="Y14" s="6"/>
      <c r="Z14" s="6" t="s">
        <v>127</v>
      </c>
      <c r="AA14" s="10"/>
    </row>
    <row r="15" spans="1:27" ht="20.25">
      <c r="A15" s="88" t="s">
        <v>29</v>
      </c>
      <c r="B15" s="98" t="s">
        <v>64</v>
      </c>
      <c r="C15" s="133">
        <v>144</v>
      </c>
      <c r="D15" s="148">
        <v>0</v>
      </c>
      <c r="E15" s="145">
        <f t="shared" ref="E15:E30" si="2">F15+Q15</f>
        <v>66</v>
      </c>
      <c r="F15" s="16">
        <f t="shared" si="0"/>
        <v>32</v>
      </c>
      <c r="G15" s="95">
        <f t="shared" ref="G15:G30" si="3">H15+I15+J15</f>
        <v>32</v>
      </c>
      <c r="H15" s="15">
        <v>32</v>
      </c>
      <c r="I15" s="12"/>
      <c r="J15" s="13"/>
      <c r="K15" s="15"/>
      <c r="L15" s="12"/>
      <c r="M15" s="12"/>
      <c r="N15" s="12"/>
      <c r="O15" s="12"/>
      <c r="P15" s="13"/>
      <c r="Q15" s="105">
        <f t="shared" ref="Q15:Q30" si="4">V15+X15+Y15+R15</f>
        <v>34</v>
      </c>
      <c r="R15" s="14">
        <f t="shared" si="1"/>
        <v>34</v>
      </c>
      <c r="S15" s="15">
        <v>34</v>
      </c>
      <c r="T15" s="12"/>
      <c r="U15" s="13"/>
      <c r="V15" s="15"/>
      <c r="W15" s="12"/>
      <c r="X15" s="12"/>
      <c r="Y15" s="12"/>
      <c r="Z15" s="12"/>
      <c r="AA15" s="16"/>
    </row>
    <row r="16" spans="1:27" ht="20.25">
      <c r="A16" s="88" t="s">
        <v>30</v>
      </c>
      <c r="B16" s="98" t="s">
        <v>126</v>
      </c>
      <c r="C16" s="133">
        <v>144</v>
      </c>
      <c r="D16" s="148">
        <v>0</v>
      </c>
      <c r="E16" s="145">
        <f t="shared" si="2"/>
        <v>66</v>
      </c>
      <c r="F16" s="16">
        <f t="shared" si="0"/>
        <v>32</v>
      </c>
      <c r="G16" s="95">
        <f t="shared" si="3"/>
        <v>32</v>
      </c>
      <c r="H16" s="15"/>
      <c r="I16" s="12"/>
      <c r="J16" s="13">
        <v>32</v>
      </c>
      <c r="K16" s="15"/>
      <c r="L16" s="12"/>
      <c r="M16" s="12"/>
      <c r="N16" s="12"/>
      <c r="O16" s="12"/>
      <c r="P16" s="13"/>
      <c r="Q16" s="105">
        <f t="shared" si="4"/>
        <v>34</v>
      </c>
      <c r="R16" s="14">
        <f t="shared" si="1"/>
        <v>34</v>
      </c>
      <c r="S16" s="15"/>
      <c r="T16" s="12"/>
      <c r="U16" s="13">
        <v>34</v>
      </c>
      <c r="V16" s="15"/>
      <c r="W16" s="12"/>
      <c r="X16" s="12"/>
      <c r="Y16" s="12"/>
      <c r="Z16" s="12"/>
      <c r="AA16" s="16"/>
    </row>
    <row r="17" spans="1:27" ht="20.25">
      <c r="A17" s="88" t="s">
        <v>31</v>
      </c>
      <c r="B17" s="98" t="s">
        <v>66</v>
      </c>
      <c r="C17" s="133">
        <v>130</v>
      </c>
      <c r="D17" s="148">
        <v>0</v>
      </c>
      <c r="E17" s="145">
        <f t="shared" si="2"/>
        <v>86</v>
      </c>
      <c r="F17" s="16">
        <f t="shared" si="0"/>
        <v>32</v>
      </c>
      <c r="G17" s="95">
        <f t="shared" si="3"/>
        <v>32</v>
      </c>
      <c r="H17" s="15">
        <v>32</v>
      </c>
      <c r="I17" s="12"/>
      <c r="J17" s="13"/>
      <c r="K17" s="15"/>
      <c r="L17" s="12"/>
      <c r="M17" s="12"/>
      <c r="N17" s="12"/>
      <c r="O17" s="12"/>
      <c r="P17" s="13"/>
      <c r="Q17" s="105">
        <f t="shared" si="4"/>
        <v>54</v>
      </c>
      <c r="R17" s="14">
        <f t="shared" si="1"/>
        <v>34</v>
      </c>
      <c r="S17" s="15">
        <v>34</v>
      </c>
      <c r="T17" s="12"/>
      <c r="U17" s="13"/>
      <c r="V17" s="15"/>
      <c r="W17" s="12"/>
      <c r="X17" s="12">
        <v>20</v>
      </c>
      <c r="Y17" s="12"/>
      <c r="Z17" s="12" t="s">
        <v>127</v>
      </c>
      <c r="AA17" s="16"/>
    </row>
    <row r="18" spans="1:27" ht="20.25">
      <c r="A18" s="88" t="s">
        <v>32</v>
      </c>
      <c r="B18" s="98" t="s">
        <v>69</v>
      </c>
      <c r="C18" s="133">
        <v>232</v>
      </c>
      <c r="D18" s="148">
        <v>0</v>
      </c>
      <c r="E18" s="145">
        <f t="shared" si="2"/>
        <v>120</v>
      </c>
      <c r="F18" s="16">
        <f t="shared" si="0"/>
        <v>32</v>
      </c>
      <c r="G18" s="95">
        <f t="shared" si="3"/>
        <v>32</v>
      </c>
      <c r="H18" s="15">
        <v>32</v>
      </c>
      <c r="I18" s="12"/>
      <c r="J18" s="13"/>
      <c r="K18" s="15"/>
      <c r="L18" s="12"/>
      <c r="M18" s="12"/>
      <c r="N18" s="12"/>
      <c r="O18" s="12"/>
      <c r="P18" s="13"/>
      <c r="Q18" s="105">
        <f t="shared" si="4"/>
        <v>88</v>
      </c>
      <c r="R18" s="14">
        <f t="shared" si="1"/>
        <v>68</v>
      </c>
      <c r="S18" s="15">
        <v>68</v>
      </c>
      <c r="T18" s="12"/>
      <c r="U18" s="13"/>
      <c r="V18" s="15"/>
      <c r="W18" s="12"/>
      <c r="X18" s="12">
        <v>20</v>
      </c>
      <c r="Y18" s="12"/>
      <c r="Z18" s="12" t="s">
        <v>127</v>
      </c>
      <c r="AA18" s="16"/>
    </row>
    <row r="19" spans="1:27" ht="20.25">
      <c r="A19" s="88" t="s">
        <v>33</v>
      </c>
      <c r="B19" s="98" t="s">
        <v>70</v>
      </c>
      <c r="C19" s="133">
        <v>216</v>
      </c>
      <c r="D19" s="148">
        <v>0</v>
      </c>
      <c r="E19" s="145">
        <f t="shared" si="2"/>
        <v>100</v>
      </c>
      <c r="F19" s="16">
        <f t="shared" si="0"/>
        <v>48</v>
      </c>
      <c r="G19" s="95">
        <f t="shared" si="3"/>
        <v>48</v>
      </c>
      <c r="H19" s="15">
        <v>48</v>
      </c>
      <c r="I19" s="12"/>
      <c r="J19" s="13"/>
      <c r="K19" s="15"/>
      <c r="L19" s="12"/>
      <c r="M19" s="12"/>
      <c r="N19" s="12"/>
      <c r="O19" s="12"/>
      <c r="P19" s="13"/>
      <c r="Q19" s="105">
        <f t="shared" si="4"/>
        <v>52</v>
      </c>
      <c r="R19" s="14">
        <f t="shared" si="1"/>
        <v>52</v>
      </c>
      <c r="S19" s="15">
        <v>52</v>
      </c>
      <c r="T19" s="12"/>
      <c r="U19" s="13"/>
      <c r="V19" s="15"/>
      <c r="W19" s="12"/>
      <c r="X19" s="12"/>
      <c r="Y19" s="12"/>
      <c r="Z19" s="12"/>
      <c r="AA19" s="16"/>
    </row>
    <row r="20" spans="1:27" ht="20.25">
      <c r="A20" s="88" t="s">
        <v>34</v>
      </c>
      <c r="B20" s="98" t="s">
        <v>128</v>
      </c>
      <c r="C20" s="133">
        <v>68</v>
      </c>
      <c r="D20" s="148">
        <v>0</v>
      </c>
      <c r="E20" s="145">
        <f t="shared" si="2"/>
        <v>68</v>
      </c>
      <c r="F20" s="16">
        <f t="shared" si="0"/>
        <v>32</v>
      </c>
      <c r="G20" s="95">
        <f t="shared" si="3"/>
        <v>32</v>
      </c>
      <c r="H20" s="15">
        <v>32</v>
      </c>
      <c r="I20" s="12"/>
      <c r="J20" s="13"/>
      <c r="K20" s="15"/>
      <c r="L20" s="12"/>
      <c r="M20" s="12"/>
      <c r="N20" s="12"/>
      <c r="O20" s="12"/>
      <c r="P20" s="13"/>
      <c r="Q20" s="105">
        <f t="shared" si="4"/>
        <v>36</v>
      </c>
      <c r="R20" s="14">
        <f t="shared" si="1"/>
        <v>34</v>
      </c>
      <c r="S20" s="15">
        <v>34</v>
      </c>
      <c r="T20" s="12"/>
      <c r="U20" s="13"/>
      <c r="V20" s="15"/>
      <c r="W20" s="12"/>
      <c r="X20" s="12">
        <v>2</v>
      </c>
      <c r="Y20" s="12"/>
      <c r="Z20" s="12"/>
      <c r="AA20" s="16"/>
    </row>
    <row r="21" spans="1:27" ht="21" thickBot="1">
      <c r="A21" s="88" t="s">
        <v>35</v>
      </c>
      <c r="B21" s="98" t="s">
        <v>129</v>
      </c>
      <c r="C21" s="133">
        <v>220</v>
      </c>
      <c r="D21" s="148">
        <v>0</v>
      </c>
      <c r="E21" s="145">
        <f t="shared" si="2"/>
        <v>98</v>
      </c>
      <c r="F21" s="16">
        <f t="shared" si="0"/>
        <v>48</v>
      </c>
      <c r="G21" s="95">
        <f t="shared" si="3"/>
        <v>48</v>
      </c>
      <c r="H21" s="15">
        <v>48</v>
      </c>
      <c r="I21" s="12"/>
      <c r="J21" s="13"/>
      <c r="K21" s="15"/>
      <c r="L21" s="12"/>
      <c r="M21" s="12"/>
      <c r="N21" s="12"/>
      <c r="O21" s="12"/>
      <c r="P21" s="13"/>
      <c r="Q21" s="105">
        <f t="shared" si="4"/>
        <v>50</v>
      </c>
      <c r="R21" s="14">
        <f t="shared" si="1"/>
        <v>50</v>
      </c>
      <c r="S21" s="15">
        <v>50</v>
      </c>
      <c r="T21" s="12"/>
      <c r="U21" s="13"/>
      <c r="V21" s="15"/>
      <c r="W21" s="12"/>
      <c r="X21" s="12"/>
      <c r="Y21" s="12"/>
      <c r="Z21" s="12"/>
      <c r="AA21" s="16"/>
    </row>
    <row r="22" spans="1:27" ht="20.25">
      <c r="A22" s="156" t="s">
        <v>37</v>
      </c>
      <c r="B22" s="129" t="s">
        <v>319</v>
      </c>
      <c r="C22" s="132">
        <v>210</v>
      </c>
      <c r="D22" s="147">
        <f t="shared" ref="D22:D30" si="5">E22/30</f>
        <v>7</v>
      </c>
      <c r="E22" s="144">
        <f t="shared" si="2"/>
        <v>210</v>
      </c>
      <c r="F22" s="10">
        <f t="shared" si="0"/>
        <v>120</v>
      </c>
      <c r="G22" s="120">
        <f t="shared" si="3"/>
        <v>64</v>
      </c>
      <c r="H22" s="9">
        <v>16</v>
      </c>
      <c r="I22" s="6"/>
      <c r="J22" s="7">
        <f>64-16</f>
        <v>48</v>
      </c>
      <c r="K22" s="9">
        <v>56</v>
      </c>
      <c r="L22" s="6"/>
      <c r="M22" s="6"/>
      <c r="N22" s="6"/>
      <c r="O22" s="6"/>
      <c r="P22" s="7" t="s">
        <v>59</v>
      </c>
      <c r="Q22" s="104">
        <f t="shared" si="4"/>
        <v>90</v>
      </c>
      <c r="R22" s="8">
        <f t="shared" si="1"/>
        <v>34</v>
      </c>
      <c r="S22" s="9">
        <f>32-16</f>
        <v>16</v>
      </c>
      <c r="T22" s="124"/>
      <c r="U22" s="125">
        <v>18</v>
      </c>
      <c r="V22" s="130">
        <f>210-154</f>
        <v>56</v>
      </c>
      <c r="W22" s="6"/>
      <c r="X22" s="6"/>
      <c r="Y22" s="6"/>
      <c r="Z22" s="6"/>
      <c r="AA22" s="131" t="s">
        <v>58</v>
      </c>
    </row>
    <row r="23" spans="1:27" ht="21" thickBot="1">
      <c r="A23" s="377" t="s">
        <v>38</v>
      </c>
      <c r="B23" s="167" t="s">
        <v>321</v>
      </c>
      <c r="C23" s="168">
        <v>120</v>
      </c>
      <c r="D23" s="148">
        <f t="shared" si="5"/>
        <v>4</v>
      </c>
      <c r="E23" s="145">
        <f t="shared" si="2"/>
        <v>120</v>
      </c>
      <c r="F23" s="16">
        <f t="shared" si="0"/>
        <v>120</v>
      </c>
      <c r="G23" s="95">
        <f t="shared" si="3"/>
        <v>32</v>
      </c>
      <c r="H23" s="169">
        <v>16</v>
      </c>
      <c r="I23" s="170"/>
      <c r="J23" s="171">
        <v>16</v>
      </c>
      <c r="K23" s="169">
        <v>88</v>
      </c>
      <c r="L23" s="170"/>
      <c r="M23" s="170"/>
      <c r="N23" s="170"/>
      <c r="O23" s="170"/>
      <c r="P23" s="171" t="s">
        <v>58</v>
      </c>
      <c r="Q23" s="299"/>
      <c r="R23" s="300"/>
      <c r="S23" s="169"/>
      <c r="T23" s="172"/>
      <c r="U23" s="378"/>
      <c r="V23" s="174"/>
      <c r="W23" s="170"/>
      <c r="X23" s="170"/>
      <c r="Y23" s="170"/>
      <c r="Z23" s="170"/>
      <c r="AA23" s="175"/>
    </row>
    <row r="24" spans="1:27" ht="20.25">
      <c r="A24" s="156" t="s">
        <v>39</v>
      </c>
      <c r="B24" s="98" t="s">
        <v>132</v>
      </c>
      <c r="C24" s="133">
        <v>60</v>
      </c>
      <c r="D24" s="148">
        <f t="shared" si="5"/>
        <v>2</v>
      </c>
      <c r="E24" s="145">
        <f t="shared" si="2"/>
        <v>60</v>
      </c>
      <c r="F24" s="16">
        <f t="shared" si="0"/>
        <v>0</v>
      </c>
      <c r="G24" s="95">
        <f t="shared" si="3"/>
        <v>0</v>
      </c>
      <c r="H24" s="15"/>
      <c r="I24" s="12"/>
      <c r="J24" s="13"/>
      <c r="K24" s="15"/>
      <c r="L24" s="12"/>
      <c r="M24" s="12"/>
      <c r="N24" s="12"/>
      <c r="O24" s="12"/>
      <c r="P24" s="13"/>
      <c r="Q24" s="105">
        <f t="shared" si="4"/>
        <v>60</v>
      </c>
      <c r="R24" s="14">
        <f t="shared" si="1"/>
        <v>34</v>
      </c>
      <c r="S24" s="15">
        <v>18</v>
      </c>
      <c r="T24" s="12"/>
      <c r="U24" s="13">
        <v>16</v>
      </c>
      <c r="V24" s="15">
        <v>26</v>
      </c>
      <c r="W24" s="12"/>
      <c r="X24" s="12"/>
      <c r="Y24" s="12"/>
      <c r="Z24" s="12"/>
      <c r="AA24" s="16" t="s">
        <v>58</v>
      </c>
    </row>
    <row r="25" spans="1:27" ht="21" thickBot="1">
      <c r="A25" s="377" t="s">
        <v>40</v>
      </c>
      <c r="B25" s="98" t="s">
        <v>318</v>
      </c>
      <c r="C25" s="133">
        <v>180</v>
      </c>
      <c r="D25" s="148">
        <f t="shared" si="5"/>
        <v>6</v>
      </c>
      <c r="E25" s="145">
        <f t="shared" si="2"/>
        <v>180</v>
      </c>
      <c r="F25" s="16">
        <f t="shared" si="0"/>
        <v>105</v>
      </c>
      <c r="G25" s="95">
        <f t="shared" si="3"/>
        <v>80</v>
      </c>
      <c r="H25" s="15">
        <f>3*16</f>
        <v>48</v>
      </c>
      <c r="I25" s="12">
        <v>8</v>
      </c>
      <c r="J25" s="13">
        <v>24</v>
      </c>
      <c r="K25" s="15">
        <v>25</v>
      </c>
      <c r="L25" s="12"/>
      <c r="M25" s="12"/>
      <c r="N25" s="12"/>
      <c r="O25" s="12"/>
      <c r="P25" s="13" t="s">
        <v>58</v>
      </c>
      <c r="Q25" s="105">
        <f t="shared" si="4"/>
        <v>75</v>
      </c>
      <c r="R25" s="14">
        <f t="shared" si="1"/>
        <v>52</v>
      </c>
      <c r="S25" s="15">
        <f>82-48</f>
        <v>34</v>
      </c>
      <c r="T25" s="12">
        <f>14-8</f>
        <v>6</v>
      </c>
      <c r="U25" s="13">
        <f>36-24</f>
        <v>12</v>
      </c>
      <c r="V25" s="15">
        <v>23</v>
      </c>
      <c r="W25" s="12"/>
      <c r="X25" s="12"/>
      <c r="Y25" s="12"/>
      <c r="Z25" s="12" t="s">
        <v>97</v>
      </c>
      <c r="AA25" s="16"/>
    </row>
    <row r="26" spans="1:27" ht="20.25">
      <c r="A26" s="156" t="s">
        <v>41</v>
      </c>
      <c r="B26" s="98" t="s">
        <v>320</v>
      </c>
      <c r="C26" s="133">
        <v>120</v>
      </c>
      <c r="D26" s="148">
        <f t="shared" si="5"/>
        <v>4</v>
      </c>
      <c r="E26" s="145">
        <f t="shared" si="2"/>
        <v>120</v>
      </c>
      <c r="F26" s="16">
        <f t="shared" si="0"/>
        <v>120</v>
      </c>
      <c r="G26" s="95">
        <f t="shared" si="3"/>
        <v>48</v>
      </c>
      <c r="H26" s="15">
        <v>32</v>
      </c>
      <c r="I26" s="12"/>
      <c r="J26" s="13">
        <v>16</v>
      </c>
      <c r="K26" s="15">
        <v>72</v>
      </c>
      <c r="L26" s="12"/>
      <c r="M26" s="12"/>
      <c r="N26" s="12"/>
      <c r="O26" s="12" t="s">
        <v>93</v>
      </c>
      <c r="P26" s="13"/>
      <c r="Q26" s="105">
        <f t="shared" si="4"/>
        <v>0</v>
      </c>
      <c r="R26" s="14">
        <f t="shared" si="1"/>
        <v>0</v>
      </c>
      <c r="S26" s="15"/>
      <c r="T26" s="12"/>
      <c r="U26" s="13"/>
      <c r="V26" s="15"/>
      <c r="W26" s="12"/>
      <c r="X26" s="12"/>
      <c r="Y26" s="12"/>
      <c r="Z26" s="12"/>
      <c r="AA26" s="16"/>
    </row>
    <row r="27" spans="1:27" ht="21" thickBot="1">
      <c r="A27" s="377" t="s">
        <v>52</v>
      </c>
      <c r="B27" s="98" t="s">
        <v>211</v>
      </c>
      <c r="C27" s="133">
        <v>60</v>
      </c>
      <c r="D27" s="148">
        <f t="shared" si="5"/>
        <v>2</v>
      </c>
      <c r="E27" s="145">
        <f t="shared" si="2"/>
        <v>60</v>
      </c>
      <c r="F27" s="16">
        <f t="shared" si="0"/>
        <v>0</v>
      </c>
      <c r="G27" s="95">
        <f t="shared" si="3"/>
        <v>0</v>
      </c>
      <c r="H27" s="15"/>
      <c r="I27" s="12"/>
      <c r="J27" s="13"/>
      <c r="K27" s="15"/>
      <c r="L27" s="12"/>
      <c r="M27" s="12"/>
      <c r="N27" s="12"/>
      <c r="O27" s="12"/>
      <c r="P27" s="13"/>
      <c r="Q27" s="105">
        <f t="shared" si="4"/>
        <v>60</v>
      </c>
      <c r="R27" s="14">
        <f t="shared" si="1"/>
        <v>34</v>
      </c>
      <c r="S27" s="15">
        <v>22</v>
      </c>
      <c r="T27" s="12"/>
      <c r="U27" s="13">
        <v>12</v>
      </c>
      <c r="V27" s="15">
        <v>26</v>
      </c>
      <c r="W27" s="12"/>
      <c r="X27" s="12"/>
      <c r="Y27" s="12"/>
      <c r="Z27" s="12"/>
      <c r="AA27" s="16" t="s">
        <v>58</v>
      </c>
    </row>
    <row r="28" spans="1:27" ht="21" thickBot="1">
      <c r="A28" s="415" t="s">
        <v>53</v>
      </c>
      <c r="B28" s="158" t="s">
        <v>137</v>
      </c>
      <c r="C28" s="159">
        <v>75</v>
      </c>
      <c r="D28" s="148">
        <f t="shared" si="5"/>
        <v>2.5</v>
      </c>
      <c r="E28" s="146">
        <f t="shared" si="2"/>
        <v>75</v>
      </c>
      <c r="F28" s="16">
        <f t="shared" si="0"/>
        <v>0</v>
      </c>
      <c r="G28" s="95">
        <f t="shared" si="3"/>
        <v>0</v>
      </c>
      <c r="H28" s="160"/>
      <c r="I28" s="161"/>
      <c r="J28" s="162"/>
      <c r="K28" s="160"/>
      <c r="L28" s="161"/>
      <c r="M28" s="161"/>
      <c r="N28" s="161"/>
      <c r="O28" s="161"/>
      <c r="P28" s="162"/>
      <c r="Q28" s="105">
        <f t="shared" si="4"/>
        <v>75</v>
      </c>
      <c r="R28" s="14">
        <f t="shared" si="1"/>
        <v>34</v>
      </c>
      <c r="S28" s="160">
        <v>24</v>
      </c>
      <c r="T28" s="161"/>
      <c r="U28" s="162">
        <v>10</v>
      </c>
      <c r="V28" s="160">
        <v>41</v>
      </c>
      <c r="W28" s="161"/>
      <c r="X28" s="161"/>
      <c r="Y28" s="161"/>
      <c r="Z28" s="161" t="s">
        <v>97</v>
      </c>
      <c r="AA28" s="155"/>
    </row>
    <row r="29" spans="1:27" ht="21" thickBot="1">
      <c r="A29" s="416" t="s">
        <v>54</v>
      </c>
      <c r="B29" s="366" t="s">
        <v>121</v>
      </c>
      <c r="C29" s="367">
        <v>120</v>
      </c>
      <c r="D29" s="368">
        <f t="shared" si="5"/>
        <v>4</v>
      </c>
      <c r="E29" s="369">
        <f t="shared" si="2"/>
        <v>120</v>
      </c>
      <c r="F29" s="370">
        <f t="shared" si="0"/>
        <v>0</v>
      </c>
      <c r="G29" s="371">
        <f t="shared" si="3"/>
        <v>0</v>
      </c>
      <c r="H29" s="372"/>
      <c r="I29" s="373"/>
      <c r="J29" s="374"/>
      <c r="K29" s="372"/>
      <c r="L29" s="373"/>
      <c r="M29" s="373"/>
      <c r="N29" s="373"/>
      <c r="O29" s="373"/>
      <c r="P29" s="374"/>
      <c r="Q29" s="375">
        <f t="shared" si="4"/>
        <v>120</v>
      </c>
      <c r="R29" s="376">
        <f t="shared" si="1"/>
        <v>68</v>
      </c>
      <c r="S29" s="372">
        <v>34</v>
      </c>
      <c r="T29" s="373"/>
      <c r="U29" s="374">
        <v>34</v>
      </c>
      <c r="V29" s="372">
        <v>52</v>
      </c>
      <c r="W29" s="373"/>
      <c r="X29" s="373"/>
      <c r="Y29" s="373"/>
      <c r="Z29" s="373"/>
      <c r="AA29" s="370" t="s">
        <v>58</v>
      </c>
    </row>
    <row r="30" spans="1:27" ht="21" thickBot="1">
      <c r="A30" s="156" t="s">
        <v>78</v>
      </c>
      <c r="B30" s="270" t="s">
        <v>120</v>
      </c>
      <c r="C30" s="271">
        <v>315</v>
      </c>
      <c r="D30" s="272">
        <f t="shared" si="5"/>
        <v>4.5</v>
      </c>
      <c r="E30" s="296">
        <f t="shared" si="2"/>
        <v>135</v>
      </c>
      <c r="F30" s="297">
        <f t="shared" si="0"/>
        <v>0</v>
      </c>
      <c r="G30" s="298">
        <f t="shared" si="3"/>
        <v>0</v>
      </c>
      <c r="H30" s="276"/>
      <c r="I30" s="277"/>
      <c r="J30" s="278"/>
      <c r="K30" s="276"/>
      <c r="L30" s="277"/>
      <c r="M30" s="277"/>
      <c r="N30" s="277"/>
      <c r="O30" s="277"/>
      <c r="P30" s="278"/>
      <c r="Q30" s="299">
        <f t="shared" si="4"/>
        <v>135</v>
      </c>
      <c r="R30" s="300">
        <f t="shared" si="1"/>
        <v>90</v>
      </c>
      <c r="S30" s="276"/>
      <c r="T30" s="281"/>
      <c r="U30" s="282">
        <f>30*3</f>
        <v>90</v>
      </c>
      <c r="V30" s="283">
        <v>45</v>
      </c>
      <c r="W30" s="277"/>
      <c r="X30" s="277"/>
      <c r="Y30" s="277"/>
      <c r="Z30" s="277"/>
      <c r="AA30" s="284" t="s">
        <v>58</v>
      </c>
    </row>
    <row r="31" spans="1:27" ht="21" thickBot="1">
      <c r="A31" s="115"/>
      <c r="B31" s="116" t="s">
        <v>42</v>
      </c>
      <c r="C31" s="117">
        <f t="shared" ref="C31:K31" si="6">SUM(C14:C30)</f>
        <v>2578</v>
      </c>
      <c r="D31" s="117">
        <f t="shared" si="6"/>
        <v>36</v>
      </c>
      <c r="E31" s="117">
        <f t="shared" si="6"/>
        <v>1770</v>
      </c>
      <c r="F31" s="117">
        <f t="shared" si="6"/>
        <v>753</v>
      </c>
      <c r="G31" s="117">
        <f t="shared" si="6"/>
        <v>512</v>
      </c>
      <c r="H31" s="117">
        <f t="shared" si="6"/>
        <v>368</v>
      </c>
      <c r="I31" s="117">
        <f t="shared" si="6"/>
        <v>8</v>
      </c>
      <c r="J31" s="117">
        <f t="shared" si="6"/>
        <v>136</v>
      </c>
      <c r="K31" s="117">
        <f t="shared" si="6"/>
        <v>241</v>
      </c>
      <c r="L31" s="117">
        <v>0</v>
      </c>
      <c r="M31" s="117">
        <f>SUM(M14:M30)</f>
        <v>0</v>
      </c>
      <c r="N31" s="117">
        <f>SUM(N14:N30)</f>
        <v>0</v>
      </c>
      <c r="O31" s="117">
        <v>1</v>
      </c>
      <c r="P31" s="117">
        <v>3</v>
      </c>
      <c r="Q31" s="23">
        <f>SUM(Q14:Q30)</f>
        <v>1017</v>
      </c>
      <c r="R31" s="23">
        <f>SUM(R14:R29)</f>
        <v>596</v>
      </c>
      <c r="S31" s="23">
        <f>SUM(S14:S30)</f>
        <v>454</v>
      </c>
      <c r="T31" s="23">
        <f>SUM(T14:T30)</f>
        <v>6</v>
      </c>
      <c r="U31" s="23">
        <f>SUM(U14:U30)</f>
        <v>226</v>
      </c>
      <c r="V31" s="23">
        <f>SUM(V14:V30)</f>
        <v>269</v>
      </c>
      <c r="W31" s="23">
        <v>0</v>
      </c>
      <c r="X31" s="23">
        <f>SUM(X14:X30)</f>
        <v>62</v>
      </c>
      <c r="Y31" s="23">
        <f>SUM(Y14:Y30)</f>
        <v>0</v>
      </c>
      <c r="Z31" s="23">
        <v>5</v>
      </c>
      <c r="AA31" s="23">
        <v>4</v>
      </c>
    </row>
    <row r="32" spans="1:27" ht="21" thickBot="1">
      <c r="A32" s="592"/>
      <c r="B32" s="24" t="s">
        <v>43</v>
      </c>
      <c r="C32" s="25"/>
      <c r="D32" s="26"/>
      <c r="E32" s="27"/>
      <c r="F32" s="28"/>
      <c r="G32" s="29">
        <f>G31/J10</f>
        <v>32</v>
      </c>
      <c r="H32" s="30"/>
      <c r="I32" s="31"/>
      <c r="J32" s="31"/>
      <c r="K32" s="31"/>
      <c r="L32" s="31"/>
      <c r="M32" s="31"/>
      <c r="N32" s="31"/>
      <c r="O32" s="32"/>
      <c r="P32" s="33"/>
      <c r="Q32" s="28"/>
      <c r="R32" s="34">
        <f>SUM(R14:R29)/U10</f>
        <v>35.058823529411768</v>
      </c>
      <c r="S32" s="35"/>
      <c r="T32" s="25"/>
      <c r="U32" s="25"/>
      <c r="V32" s="25"/>
      <c r="W32" s="25"/>
      <c r="X32" s="25"/>
      <c r="Y32" s="25"/>
      <c r="Z32" s="36"/>
      <c r="AA32" s="90"/>
    </row>
    <row r="33" spans="1:27" ht="21" thickBot="1">
      <c r="A33" s="593"/>
      <c r="B33" s="37" t="s">
        <v>44</v>
      </c>
      <c r="C33" s="27"/>
      <c r="D33" s="38"/>
      <c r="E33" s="27"/>
      <c r="F33" s="39"/>
      <c r="G33" s="40"/>
      <c r="H33" s="41"/>
      <c r="I33" s="27"/>
      <c r="J33" s="27"/>
      <c r="K33" s="27"/>
      <c r="L33" s="27"/>
      <c r="M33" s="27"/>
      <c r="N33" s="42"/>
      <c r="O33" s="23">
        <v>1</v>
      </c>
      <c r="P33" s="43"/>
      <c r="Q33" s="44"/>
      <c r="R33" s="45"/>
      <c r="S33" s="46"/>
      <c r="T33" s="46"/>
      <c r="U33" s="46"/>
      <c r="V33" s="46"/>
      <c r="W33" s="46"/>
      <c r="X33" s="46"/>
      <c r="Y33" s="42"/>
      <c r="Z33" s="23">
        <v>5</v>
      </c>
      <c r="AA33" s="91"/>
    </row>
    <row r="34" spans="1:27" ht="21" thickBot="1">
      <c r="A34" s="593"/>
      <c r="B34" s="37" t="s">
        <v>45</v>
      </c>
      <c r="C34" s="27"/>
      <c r="D34" s="38"/>
      <c r="E34" s="27"/>
      <c r="F34" s="39"/>
      <c r="G34" s="42"/>
      <c r="H34" s="41"/>
      <c r="I34" s="27"/>
      <c r="J34" s="27"/>
      <c r="K34" s="27"/>
      <c r="L34" s="47"/>
      <c r="M34" s="27"/>
      <c r="N34" s="46"/>
      <c r="O34" s="40"/>
      <c r="P34" s="23">
        <v>3</v>
      </c>
      <c r="Q34" s="44"/>
      <c r="R34" s="46"/>
      <c r="S34" s="46"/>
      <c r="T34" s="46"/>
      <c r="U34" s="46"/>
      <c r="V34" s="46"/>
      <c r="W34" s="48"/>
      <c r="X34" s="46"/>
      <c r="Y34" s="46"/>
      <c r="Z34" s="40"/>
      <c r="AA34" s="23">
        <v>5</v>
      </c>
    </row>
    <row r="35" spans="1:27" ht="21" thickBot="1">
      <c r="A35" s="593"/>
      <c r="B35" s="49" t="s">
        <v>46</v>
      </c>
      <c r="C35" s="47"/>
      <c r="D35" s="50"/>
      <c r="E35" s="47"/>
      <c r="F35" s="51"/>
      <c r="G35" s="50"/>
      <c r="H35" s="52"/>
      <c r="I35" s="53"/>
      <c r="J35" s="53"/>
      <c r="K35" s="54"/>
      <c r="L35" s="23">
        <v>0</v>
      </c>
      <c r="M35" s="55"/>
      <c r="N35" s="56"/>
      <c r="O35" s="56"/>
      <c r="P35" s="57"/>
      <c r="Q35" s="58"/>
      <c r="R35" s="48"/>
      <c r="S35" s="48"/>
      <c r="T35" s="48"/>
      <c r="U35" s="48"/>
      <c r="V35" s="59"/>
      <c r="W35" s="23">
        <v>0</v>
      </c>
      <c r="X35" s="51"/>
      <c r="Y35" s="47"/>
      <c r="Z35" s="48"/>
      <c r="AA35" s="92"/>
    </row>
    <row r="36" spans="1:27" ht="21" thickBot="1">
      <c r="A36" s="594"/>
      <c r="B36" s="87" t="s">
        <v>47</v>
      </c>
      <c r="C36" s="60">
        <f>SUM(C32:C35)</f>
        <v>0</v>
      </c>
      <c r="D36" s="60">
        <f t="shared" ref="D36:AA36" si="7">SUM(D32:D35)</f>
        <v>0</v>
      </c>
      <c r="E36" s="60">
        <f t="shared" si="7"/>
        <v>0</v>
      </c>
      <c r="F36" s="61">
        <f t="shared" si="7"/>
        <v>0</v>
      </c>
      <c r="G36" s="136">
        <f>SUM(G32:G35)</f>
        <v>32</v>
      </c>
      <c r="H36" s="22">
        <f t="shared" si="7"/>
        <v>0</v>
      </c>
      <c r="I36" s="20">
        <f t="shared" si="7"/>
        <v>0</v>
      </c>
      <c r="J36" s="20">
        <f t="shared" si="7"/>
        <v>0</v>
      </c>
      <c r="K36" s="21">
        <f t="shared" si="7"/>
        <v>0</v>
      </c>
      <c r="L36" s="23">
        <f t="shared" si="7"/>
        <v>0</v>
      </c>
      <c r="M36" s="22">
        <f t="shared" si="7"/>
        <v>0</v>
      </c>
      <c r="N36" s="20">
        <f t="shared" si="7"/>
        <v>0</v>
      </c>
      <c r="O36" s="20">
        <f>SUM(O32:O35)</f>
        <v>1</v>
      </c>
      <c r="P36" s="20">
        <f t="shared" si="7"/>
        <v>3</v>
      </c>
      <c r="Q36" s="61">
        <f t="shared" si="7"/>
        <v>0</v>
      </c>
      <c r="R36" s="136">
        <f t="shared" si="7"/>
        <v>35.058823529411768</v>
      </c>
      <c r="S36" s="118">
        <f t="shared" si="7"/>
        <v>0</v>
      </c>
      <c r="T36" s="60">
        <f t="shared" si="7"/>
        <v>0</v>
      </c>
      <c r="U36" s="60">
        <f t="shared" si="7"/>
        <v>0</v>
      </c>
      <c r="V36" s="60">
        <f t="shared" si="7"/>
        <v>0</v>
      </c>
      <c r="W36" s="60">
        <f t="shared" si="7"/>
        <v>0</v>
      </c>
      <c r="X36" s="60">
        <f t="shared" si="7"/>
        <v>0</v>
      </c>
      <c r="Y36" s="60">
        <f t="shared" si="7"/>
        <v>0</v>
      </c>
      <c r="Z36" s="60">
        <f t="shared" si="7"/>
        <v>5</v>
      </c>
      <c r="AA36" s="93">
        <f t="shared" si="7"/>
        <v>5</v>
      </c>
    </row>
    <row r="37" spans="1:27" ht="20.25">
      <c r="A37" s="62"/>
      <c r="B37" s="62"/>
      <c r="C37" s="63"/>
      <c r="D37" s="62"/>
      <c r="E37" s="63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</row>
    <row r="38" spans="1:27" ht="20.25">
      <c r="A38" s="62"/>
      <c r="B38" s="62"/>
      <c r="C38" s="63"/>
      <c r="D38" s="62"/>
      <c r="E38" s="63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</row>
    <row r="39" spans="1:27" ht="20.25">
      <c r="A39" s="62"/>
      <c r="B39" s="62"/>
      <c r="C39" s="63"/>
      <c r="D39" s="62"/>
      <c r="E39" s="63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</row>
    <row r="40" spans="1:27" ht="26.25">
      <c r="A40" s="1"/>
      <c r="B40" s="64" t="s">
        <v>85</v>
      </c>
      <c r="C40" s="64"/>
      <c r="D40" s="64"/>
      <c r="E40" s="64"/>
      <c r="F40" s="64"/>
      <c r="G40" s="64"/>
      <c r="H40" s="64"/>
      <c r="I40" s="64"/>
      <c r="J40" s="64"/>
      <c r="K40" s="64" t="s">
        <v>55</v>
      </c>
      <c r="L40" s="64"/>
      <c r="M40" s="64"/>
      <c r="N40" s="64"/>
      <c r="O40" s="64"/>
      <c r="P40" s="64"/>
      <c r="Q40" s="64"/>
      <c r="R40" s="65"/>
      <c r="S40" s="65"/>
      <c r="T40" s="66" t="s">
        <v>90</v>
      </c>
      <c r="U40" s="67"/>
      <c r="V40" s="67" t="s">
        <v>304</v>
      </c>
      <c r="W40" s="67"/>
      <c r="X40" s="67"/>
      <c r="Y40" s="68"/>
      <c r="Z40" s="68"/>
      <c r="AA40" s="68"/>
    </row>
    <row r="41" spans="1:27" ht="26.25">
      <c r="A41" s="69"/>
      <c r="B41" s="595"/>
      <c r="C41" s="595"/>
      <c r="D41" s="595"/>
      <c r="E41" s="595"/>
      <c r="F41" s="595"/>
      <c r="G41" s="595"/>
      <c r="H41" s="595"/>
      <c r="I41" s="595"/>
      <c r="J41" s="595"/>
      <c r="K41" s="69"/>
      <c r="L41" s="69"/>
      <c r="M41" s="69"/>
      <c r="N41" s="69"/>
      <c r="O41" s="69"/>
      <c r="P41" s="69"/>
      <c r="Q41" s="69"/>
      <c r="R41" s="69" t="s">
        <v>48</v>
      </c>
      <c r="S41" s="71"/>
      <c r="T41" s="72" t="s">
        <v>49</v>
      </c>
      <c r="U41" s="73" t="s">
        <v>89</v>
      </c>
      <c r="V41" s="73"/>
      <c r="W41" s="73"/>
      <c r="X41" s="72"/>
      <c r="Y41" s="72"/>
      <c r="Z41" s="74"/>
      <c r="AA41" s="74"/>
    </row>
    <row r="42" spans="1:27" ht="26.25">
      <c r="A42" s="69"/>
      <c r="B42" s="332"/>
      <c r="C42" s="332"/>
      <c r="D42" s="332"/>
      <c r="E42" s="332"/>
      <c r="F42" s="332"/>
      <c r="G42" s="332"/>
      <c r="H42" s="332"/>
      <c r="I42" s="332"/>
      <c r="J42" s="332"/>
      <c r="K42" s="69"/>
      <c r="L42" s="69"/>
      <c r="M42" s="69"/>
      <c r="N42" s="69"/>
      <c r="O42" s="69"/>
      <c r="P42" s="69"/>
      <c r="Q42" s="69"/>
      <c r="R42" s="69"/>
      <c r="S42" s="71"/>
      <c r="T42" s="72"/>
      <c r="U42" s="73"/>
      <c r="V42" s="73"/>
      <c r="W42" s="73"/>
      <c r="X42" s="72"/>
      <c r="Y42" s="72"/>
      <c r="Z42" s="74"/>
      <c r="AA42" s="74"/>
    </row>
    <row r="43" spans="1:27" ht="26.25">
      <c r="A43" s="69"/>
      <c r="B43" s="332"/>
      <c r="C43" s="332"/>
      <c r="D43" s="332"/>
      <c r="E43" s="332"/>
      <c r="F43" s="332"/>
      <c r="G43" s="332"/>
      <c r="H43" s="332"/>
      <c r="I43" s="332"/>
      <c r="J43" s="332"/>
      <c r="K43" s="64"/>
      <c r="L43" s="64"/>
      <c r="M43" s="64"/>
      <c r="N43" s="64"/>
      <c r="O43" s="64"/>
      <c r="P43" s="64"/>
      <c r="Q43" s="64"/>
      <c r="R43" s="64"/>
      <c r="S43" s="64"/>
      <c r="T43" s="66"/>
      <c r="U43" s="66"/>
      <c r="V43" s="66"/>
      <c r="W43" s="66"/>
      <c r="X43" s="75"/>
      <c r="Y43" s="75"/>
      <c r="Z43" s="76"/>
      <c r="AA43" s="76"/>
    </row>
    <row r="44" spans="1:27" ht="26.25">
      <c r="A44" s="69"/>
      <c r="B44" s="332"/>
      <c r="C44" s="332"/>
      <c r="D44" s="332"/>
      <c r="E44" s="332"/>
      <c r="F44" s="332"/>
      <c r="G44" s="332"/>
      <c r="H44" s="332"/>
      <c r="I44" s="332"/>
      <c r="J44" s="332"/>
      <c r="K44" s="64" t="s">
        <v>50</v>
      </c>
      <c r="L44" s="64"/>
      <c r="M44" s="64"/>
      <c r="N44" s="64"/>
      <c r="O44" s="64"/>
      <c r="P44" s="64"/>
      <c r="Q44" s="64"/>
      <c r="R44" s="65"/>
      <c r="S44" s="65"/>
      <c r="T44" s="66"/>
      <c r="U44" s="67"/>
      <c r="V44" s="67" t="s">
        <v>91</v>
      </c>
      <c r="W44" s="67"/>
      <c r="X44" s="67"/>
      <c r="Y44" s="68"/>
      <c r="Z44" s="76"/>
      <c r="AA44" s="76"/>
    </row>
    <row r="45" spans="1:27" ht="26.25">
      <c r="A45" s="69"/>
      <c r="B45" s="332"/>
      <c r="C45" s="332"/>
      <c r="D45" s="332"/>
      <c r="E45" s="332"/>
      <c r="F45" s="332"/>
      <c r="G45" s="332"/>
      <c r="H45" s="332"/>
      <c r="I45" s="332"/>
      <c r="J45" s="332"/>
      <c r="K45" s="69"/>
      <c r="L45" s="69"/>
      <c r="M45" s="69"/>
      <c r="N45" s="69"/>
      <c r="O45" s="69"/>
      <c r="P45" s="69"/>
      <c r="Q45" s="69"/>
      <c r="R45" s="69" t="s">
        <v>48</v>
      </c>
      <c r="S45" s="71"/>
      <c r="T45" s="72" t="s">
        <v>51</v>
      </c>
      <c r="U45" s="73" t="s">
        <v>89</v>
      </c>
      <c r="V45" s="73"/>
      <c r="W45" s="73"/>
      <c r="X45" s="72"/>
      <c r="Y45" s="72"/>
      <c r="Z45" s="76"/>
      <c r="AA45" s="76"/>
    </row>
  </sheetData>
  <mergeCells count="42">
    <mergeCell ref="C6:AA6"/>
    <mergeCell ref="C1:AA1"/>
    <mergeCell ref="C2:AA2"/>
    <mergeCell ref="C3:AA3"/>
    <mergeCell ref="C4:AA4"/>
    <mergeCell ref="C5:AA5"/>
    <mergeCell ref="W7:AA7"/>
    <mergeCell ref="A8:AA8"/>
    <mergeCell ref="A9:AA9"/>
    <mergeCell ref="A10:A13"/>
    <mergeCell ref="B10:B13"/>
    <mergeCell ref="C10:C13"/>
    <mergeCell ref="D10:D13"/>
    <mergeCell ref="E10:E13"/>
    <mergeCell ref="F10:I10"/>
    <mergeCell ref="K10:P10"/>
    <mergeCell ref="Q10:T10"/>
    <mergeCell ref="V10:AA10"/>
    <mergeCell ref="F11:F13"/>
    <mergeCell ref="G11:J11"/>
    <mergeCell ref="K11:K13"/>
    <mergeCell ref="L11:L13"/>
    <mergeCell ref="Q11:Q13"/>
    <mergeCell ref="W11:W13"/>
    <mergeCell ref="P12:P13"/>
    <mergeCell ref="R12:R13"/>
    <mergeCell ref="S12:U12"/>
    <mergeCell ref="R11:U11"/>
    <mergeCell ref="V11:V13"/>
    <mergeCell ref="X11:X13"/>
    <mergeCell ref="Y11:Y13"/>
    <mergeCell ref="Z11:AA11"/>
    <mergeCell ref="Z12:Z13"/>
    <mergeCell ref="AA12:AA13"/>
    <mergeCell ref="A32:A36"/>
    <mergeCell ref="B41:J41"/>
    <mergeCell ref="G12:G13"/>
    <mergeCell ref="H12:J12"/>
    <mergeCell ref="O12:O13"/>
    <mergeCell ref="M11:M13"/>
    <mergeCell ref="N11:N13"/>
    <mergeCell ref="O11:P1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AA43"/>
  <sheetViews>
    <sheetView topLeftCell="A8" zoomScale="51" zoomScaleNormal="51" workbookViewId="0">
      <selection activeCell="D38" sqref="D38"/>
    </sheetView>
  </sheetViews>
  <sheetFormatPr defaultRowHeight="15"/>
  <cols>
    <col min="2" max="2" width="88.140625" customWidth="1"/>
  </cols>
  <sheetData>
    <row r="1" spans="1:27" ht="26.25">
      <c r="A1" s="1" t="s">
        <v>0</v>
      </c>
      <c r="B1" s="1"/>
      <c r="C1" s="559" t="s">
        <v>1</v>
      </c>
      <c r="D1" s="559"/>
      <c r="E1" s="559"/>
      <c r="F1" s="559"/>
      <c r="G1" s="559"/>
      <c r="H1" s="559"/>
      <c r="I1" s="559"/>
      <c r="J1" s="559"/>
      <c r="K1" s="559"/>
      <c r="L1" s="559"/>
      <c r="M1" s="559"/>
      <c r="N1" s="559"/>
      <c r="O1" s="559"/>
      <c r="P1" s="559"/>
      <c r="Q1" s="559"/>
      <c r="R1" s="559"/>
      <c r="S1" s="559"/>
      <c r="T1" s="559"/>
      <c r="U1" s="559"/>
      <c r="V1" s="559"/>
      <c r="W1" s="559"/>
      <c r="X1" s="559"/>
      <c r="Y1" s="559"/>
      <c r="Z1" s="559"/>
      <c r="AA1" s="559"/>
    </row>
    <row r="2" spans="1:27" ht="26.25">
      <c r="A2" s="1" t="s">
        <v>2</v>
      </c>
      <c r="B2" s="1"/>
      <c r="C2" s="559"/>
      <c r="D2" s="559"/>
      <c r="E2" s="559"/>
      <c r="F2" s="559"/>
      <c r="G2" s="559"/>
      <c r="H2" s="559"/>
      <c r="I2" s="559"/>
      <c r="J2" s="559"/>
      <c r="K2" s="559"/>
      <c r="L2" s="559"/>
      <c r="M2" s="559"/>
      <c r="N2" s="559"/>
      <c r="O2" s="559"/>
      <c r="P2" s="559"/>
      <c r="Q2" s="559"/>
      <c r="R2" s="559"/>
      <c r="S2" s="559"/>
      <c r="T2" s="559"/>
      <c r="U2" s="559"/>
      <c r="V2" s="559"/>
      <c r="W2" s="559"/>
      <c r="X2" s="559"/>
      <c r="Y2" s="559"/>
      <c r="Z2" s="559"/>
      <c r="AA2" s="559"/>
    </row>
    <row r="3" spans="1:27" ht="26.25">
      <c r="A3" s="1"/>
      <c r="B3" s="1"/>
      <c r="C3" s="560" t="s">
        <v>3</v>
      </c>
      <c r="D3" s="560"/>
      <c r="E3" s="560"/>
      <c r="F3" s="560"/>
      <c r="G3" s="560"/>
      <c r="H3" s="560"/>
      <c r="I3" s="560"/>
      <c r="J3" s="560"/>
      <c r="K3" s="560"/>
      <c r="L3" s="560"/>
      <c r="M3" s="560"/>
      <c r="N3" s="560"/>
      <c r="O3" s="560"/>
      <c r="P3" s="560"/>
      <c r="Q3" s="560"/>
      <c r="R3" s="560"/>
      <c r="S3" s="560"/>
      <c r="T3" s="560"/>
      <c r="U3" s="560"/>
      <c r="V3" s="560"/>
      <c r="W3" s="560"/>
      <c r="X3" s="560"/>
      <c r="Y3" s="560"/>
      <c r="Z3" s="560"/>
      <c r="AA3" s="560"/>
    </row>
    <row r="4" spans="1:27" ht="26.25">
      <c r="A4" s="1" t="s">
        <v>4</v>
      </c>
      <c r="B4" s="1"/>
      <c r="C4" s="559" t="s">
        <v>84</v>
      </c>
      <c r="D4" s="559"/>
      <c r="E4" s="559"/>
      <c r="F4" s="559"/>
      <c r="G4" s="559"/>
      <c r="H4" s="559"/>
      <c r="I4" s="559"/>
      <c r="J4" s="559"/>
      <c r="K4" s="559"/>
      <c r="L4" s="559"/>
      <c r="M4" s="559"/>
      <c r="N4" s="559"/>
      <c r="O4" s="559"/>
      <c r="P4" s="559"/>
      <c r="Q4" s="559"/>
      <c r="R4" s="559"/>
      <c r="S4" s="559"/>
      <c r="T4" s="559"/>
      <c r="U4" s="559"/>
      <c r="V4" s="559"/>
      <c r="W4" s="559"/>
      <c r="X4" s="559"/>
      <c r="Y4" s="559"/>
      <c r="Z4" s="559"/>
      <c r="AA4" s="559"/>
    </row>
    <row r="5" spans="1:27" ht="61.5" customHeight="1">
      <c r="A5" s="1" t="s">
        <v>5</v>
      </c>
      <c r="B5" s="1"/>
      <c r="C5" s="561" t="s">
        <v>293</v>
      </c>
      <c r="D5" s="561"/>
      <c r="E5" s="561"/>
      <c r="F5" s="561"/>
      <c r="G5" s="561"/>
      <c r="H5" s="561"/>
      <c r="I5" s="561"/>
      <c r="J5" s="561"/>
      <c r="K5" s="561"/>
      <c r="L5" s="561"/>
      <c r="M5" s="561"/>
      <c r="N5" s="561"/>
      <c r="O5" s="561"/>
      <c r="P5" s="561"/>
      <c r="Q5" s="561"/>
      <c r="R5" s="561"/>
      <c r="S5" s="561"/>
      <c r="T5" s="561"/>
      <c r="U5" s="561"/>
      <c r="V5" s="561"/>
      <c r="W5" s="561"/>
      <c r="X5" s="561"/>
      <c r="Y5" s="561"/>
      <c r="Z5" s="561"/>
      <c r="AA5" s="561"/>
    </row>
    <row r="6" spans="1:27" ht="26.25">
      <c r="A6" s="1" t="s">
        <v>179</v>
      </c>
      <c r="B6" s="1"/>
      <c r="C6" s="559" t="s">
        <v>6</v>
      </c>
      <c r="D6" s="559"/>
      <c r="E6" s="559"/>
      <c r="F6" s="559"/>
      <c r="G6" s="559"/>
      <c r="H6" s="559"/>
      <c r="I6" s="559"/>
      <c r="J6" s="559"/>
      <c r="K6" s="559"/>
      <c r="L6" s="559"/>
      <c r="M6" s="559"/>
      <c r="N6" s="559"/>
      <c r="O6" s="559"/>
      <c r="P6" s="559"/>
      <c r="Q6" s="559"/>
      <c r="R6" s="559"/>
      <c r="S6" s="559"/>
      <c r="T6" s="559"/>
      <c r="U6" s="559"/>
      <c r="V6" s="559"/>
      <c r="W6" s="559"/>
      <c r="X6" s="559"/>
      <c r="Y6" s="559"/>
      <c r="Z6" s="559"/>
      <c r="AA6" s="559"/>
    </row>
    <row r="7" spans="1:27" ht="27" thickBo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562"/>
      <c r="X7" s="562"/>
      <c r="Y7" s="562"/>
      <c r="Z7" s="562"/>
      <c r="AA7" s="562"/>
    </row>
    <row r="8" spans="1:27" ht="21" thickBot="1">
      <c r="A8" s="563" t="s">
        <v>305</v>
      </c>
      <c r="B8" s="564"/>
      <c r="C8" s="564"/>
      <c r="D8" s="564"/>
      <c r="E8" s="564"/>
      <c r="F8" s="564"/>
      <c r="G8" s="564"/>
      <c r="H8" s="564"/>
      <c r="I8" s="564"/>
      <c r="J8" s="564"/>
      <c r="K8" s="564"/>
      <c r="L8" s="564"/>
      <c r="M8" s="564"/>
      <c r="N8" s="564"/>
      <c r="O8" s="564"/>
      <c r="P8" s="564"/>
      <c r="Q8" s="564"/>
      <c r="R8" s="564"/>
      <c r="S8" s="564"/>
      <c r="T8" s="564"/>
      <c r="U8" s="564"/>
      <c r="V8" s="564"/>
      <c r="W8" s="564"/>
      <c r="X8" s="564"/>
      <c r="Y8" s="564"/>
      <c r="Z8" s="564"/>
      <c r="AA8" s="565"/>
    </row>
    <row r="9" spans="1:27" ht="21" thickBot="1">
      <c r="A9" s="563" t="s">
        <v>62</v>
      </c>
      <c r="B9" s="564"/>
      <c r="C9" s="564"/>
      <c r="D9" s="564"/>
      <c r="E9" s="564"/>
      <c r="F9" s="564"/>
      <c r="G9" s="564"/>
      <c r="H9" s="564"/>
      <c r="I9" s="564"/>
      <c r="J9" s="564"/>
      <c r="K9" s="564"/>
      <c r="L9" s="564"/>
      <c r="M9" s="564"/>
      <c r="N9" s="564"/>
      <c r="O9" s="564"/>
      <c r="P9" s="564"/>
      <c r="Q9" s="564"/>
      <c r="R9" s="564"/>
      <c r="S9" s="564"/>
      <c r="T9" s="564"/>
      <c r="U9" s="564"/>
      <c r="V9" s="564"/>
      <c r="W9" s="564"/>
      <c r="X9" s="564"/>
      <c r="Y9" s="564"/>
      <c r="Z9" s="564"/>
      <c r="AA9" s="565"/>
    </row>
    <row r="10" spans="1:27" ht="21" thickBot="1">
      <c r="A10" s="566" t="s">
        <v>7</v>
      </c>
      <c r="B10" s="569" t="s">
        <v>8</v>
      </c>
      <c r="C10" s="566" t="s">
        <v>9</v>
      </c>
      <c r="D10" s="572" t="s">
        <v>10</v>
      </c>
      <c r="E10" s="573" t="s">
        <v>11</v>
      </c>
      <c r="F10" s="574" t="s">
        <v>106</v>
      </c>
      <c r="G10" s="575"/>
      <c r="H10" s="575"/>
      <c r="I10" s="575"/>
      <c r="J10" s="89">
        <v>15</v>
      </c>
      <c r="K10" s="575" t="s">
        <v>12</v>
      </c>
      <c r="L10" s="575"/>
      <c r="M10" s="575"/>
      <c r="N10" s="575"/>
      <c r="O10" s="575"/>
      <c r="P10" s="576"/>
      <c r="Q10" s="574" t="s">
        <v>107</v>
      </c>
      <c r="R10" s="575"/>
      <c r="S10" s="575"/>
      <c r="T10" s="576"/>
      <c r="U10" s="89">
        <v>17</v>
      </c>
      <c r="V10" s="574" t="s">
        <v>12</v>
      </c>
      <c r="W10" s="575"/>
      <c r="X10" s="575"/>
      <c r="Y10" s="575"/>
      <c r="Z10" s="575"/>
      <c r="AA10" s="576"/>
    </row>
    <row r="11" spans="1:27" ht="21" thickBot="1">
      <c r="A11" s="567"/>
      <c r="B11" s="570"/>
      <c r="C11" s="567"/>
      <c r="D11" s="572"/>
      <c r="E11" s="573"/>
      <c r="F11" s="577" t="s">
        <v>13</v>
      </c>
      <c r="G11" s="578" t="s">
        <v>14</v>
      </c>
      <c r="H11" s="579"/>
      <c r="I11" s="579"/>
      <c r="J11" s="579"/>
      <c r="K11" s="580" t="s">
        <v>15</v>
      </c>
      <c r="L11" s="582" t="s">
        <v>16</v>
      </c>
      <c r="M11" s="582" t="s">
        <v>17</v>
      </c>
      <c r="N11" s="582" t="s">
        <v>18</v>
      </c>
      <c r="O11" s="588" t="s">
        <v>19</v>
      </c>
      <c r="P11" s="589"/>
      <c r="Q11" s="568" t="s">
        <v>13</v>
      </c>
      <c r="R11" s="578" t="s">
        <v>14</v>
      </c>
      <c r="S11" s="579"/>
      <c r="T11" s="579"/>
      <c r="U11" s="579"/>
      <c r="V11" s="580" t="s">
        <v>15</v>
      </c>
      <c r="W11" s="582" t="s">
        <v>16</v>
      </c>
      <c r="X11" s="582" t="s">
        <v>17</v>
      </c>
      <c r="Y11" s="582" t="s">
        <v>18</v>
      </c>
      <c r="Z11" s="588" t="s">
        <v>19</v>
      </c>
      <c r="AA11" s="589"/>
    </row>
    <row r="12" spans="1:27" ht="21" thickBot="1">
      <c r="A12" s="567"/>
      <c r="B12" s="570"/>
      <c r="C12" s="567"/>
      <c r="D12" s="572"/>
      <c r="E12" s="573"/>
      <c r="F12" s="577"/>
      <c r="G12" s="586" t="s">
        <v>13</v>
      </c>
      <c r="H12" s="587" t="s">
        <v>20</v>
      </c>
      <c r="I12" s="587"/>
      <c r="J12" s="587"/>
      <c r="K12" s="581"/>
      <c r="L12" s="583"/>
      <c r="M12" s="583"/>
      <c r="N12" s="583"/>
      <c r="O12" s="590" t="s">
        <v>21</v>
      </c>
      <c r="P12" s="584" t="s">
        <v>22</v>
      </c>
      <c r="Q12" s="572"/>
      <c r="R12" s="586" t="s">
        <v>13</v>
      </c>
      <c r="S12" s="587" t="s">
        <v>20</v>
      </c>
      <c r="T12" s="587"/>
      <c r="U12" s="587"/>
      <c r="V12" s="581"/>
      <c r="W12" s="583"/>
      <c r="X12" s="583"/>
      <c r="Y12" s="583"/>
      <c r="Z12" s="590" t="s">
        <v>23</v>
      </c>
      <c r="AA12" s="584" t="s">
        <v>24</v>
      </c>
    </row>
    <row r="13" spans="1:27" ht="255.75" customHeight="1" thickBot="1">
      <c r="A13" s="568"/>
      <c r="B13" s="571"/>
      <c r="C13" s="568"/>
      <c r="D13" s="572"/>
      <c r="E13" s="573"/>
      <c r="F13" s="577"/>
      <c r="G13" s="586"/>
      <c r="H13" s="2" t="s">
        <v>25</v>
      </c>
      <c r="I13" s="3" t="s">
        <v>26</v>
      </c>
      <c r="J13" s="4" t="s">
        <v>27</v>
      </c>
      <c r="K13" s="581"/>
      <c r="L13" s="583"/>
      <c r="M13" s="583"/>
      <c r="N13" s="583"/>
      <c r="O13" s="591"/>
      <c r="P13" s="585"/>
      <c r="Q13" s="572"/>
      <c r="R13" s="586"/>
      <c r="S13" s="2" t="s">
        <v>25</v>
      </c>
      <c r="T13" s="3" t="s">
        <v>26</v>
      </c>
      <c r="U13" s="4" t="s">
        <v>27</v>
      </c>
      <c r="V13" s="581"/>
      <c r="W13" s="583"/>
      <c r="X13" s="583"/>
      <c r="Y13" s="583"/>
      <c r="Z13" s="591"/>
      <c r="AA13" s="585"/>
    </row>
    <row r="14" spans="1:27" ht="20.25">
      <c r="A14" s="82" t="s">
        <v>28</v>
      </c>
      <c r="B14" s="97" t="s">
        <v>109</v>
      </c>
      <c r="C14" s="101">
        <v>75</v>
      </c>
      <c r="D14" s="200">
        <f>E14/30</f>
        <v>2.5</v>
      </c>
      <c r="E14" s="203">
        <f>F14+Q14</f>
        <v>75</v>
      </c>
      <c r="F14" s="208">
        <f>G14+K14</f>
        <v>75</v>
      </c>
      <c r="G14" s="205">
        <f>H14+I14+J14</f>
        <v>30</v>
      </c>
      <c r="H14" s="144">
        <v>6</v>
      </c>
      <c r="I14" s="6"/>
      <c r="J14" s="10">
        <v>24</v>
      </c>
      <c r="K14" s="9">
        <v>45</v>
      </c>
      <c r="L14" s="6"/>
      <c r="M14" s="6"/>
      <c r="N14" s="6"/>
      <c r="O14" s="6" t="s">
        <v>93</v>
      </c>
      <c r="P14" s="7"/>
      <c r="Q14" s="104">
        <f>R14+V14</f>
        <v>0</v>
      </c>
      <c r="R14" s="205">
        <f>S14+T14+U14</f>
        <v>0</v>
      </c>
      <c r="S14" s="144"/>
      <c r="T14" s="6"/>
      <c r="U14" s="7"/>
      <c r="V14" s="9"/>
      <c r="W14" s="6"/>
      <c r="X14" s="6"/>
      <c r="Y14" s="6"/>
      <c r="Z14" s="6"/>
      <c r="AA14" s="10"/>
    </row>
    <row r="15" spans="1:27" ht="20.25">
      <c r="A15" s="88" t="s">
        <v>29</v>
      </c>
      <c r="B15" s="98" t="s">
        <v>110</v>
      </c>
      <c r="C15" s="102">
        <v>165</v>
      </c>
      <c r="D15" s="201">
        <f t="shared" ref="D15:D28" si="0">E15/30</f>
        <v>5.5</v>
      </c>
      <c r="E15" s="204">
        <f t="shared" ref="E15:E27" si="1">F15+Q15</f>
        <v>165</v>
      </c>
      <c r="F15" s="209">
        <f t="shared" ref="F15:F28" si="2">G15+K15</f>
        <v>165</v>
      </c>
      <c r="G15" s="206">
        <f t="shared" ref="G15:G28" si="3">H15+I15+J15</f>
        <v>60</v>
      </c>
      <c r="H15" s="145"/>
      <c r="I15" s="12"/>
      <c r="J15" s="16">
        <v>60</v>
      </c>
      <c r="K15" s="15">
        <v>105</v>
      </c>
      <c r="L15" s="12"/>
      <c r="M15" s="12"/>
      <c r="N15" s="12"/>
      <c r="O15" s="12" t="s">
        <v>97</v>
      </c>
      <c r="P15" s="13"/>
      <c r="Q15" s="105">
        <f t="shared" ref="Q15:Q28" si="4">R15+V15</f>
        <v>0</v>
      </c>
      <c r="R15" s="206">
        <f t="shared" ref="R15:R28" si="5">S15+T15+U15</f>
        <v>0</v>
      </c>
      <c r="S15" s="145"/>
      <c r="T15" s="12"/>
      <c r="U15" s="13"/>
      <c r="V15" s="15"/>
      <c r="W15" s="12"/>
      <c r="X15" s="12"/>
      <c r="Y15" s="12"/>
      <c r="Z15" s="12"/>
      <c r="AA15" s="16"/>
    </row>
    <row r="16" spans="1:27" ht="20.25">
      <c r="A16" s="88" t="s">
        <v>30</v>
      </c>
      <c r="B16" s="98" t="s">
        <v>112</v>
      </c>
      <c r="C16" s="102">
        <v>120</v>
      </c>
      <c r="D16" s="201">
        <f t="shared" si="0"/>
        <v>4</v>
      </c>
      <c r="E16" s="204">
        <f t="shared" si="1"/>
        <v>120</v>
      </c>
      <c r="F16" s="209">
        <f t="shared" si="2"/>
        <v>120</v>
      </c>
      <c r="G16" s="206">
        <f t="shared" si="3"/>
        <v>60</v>
      </c>
      <c r="H16" s="145">
        <v>40</v>
      </c>
      <c r="I16" s="12"/>
      <c r="J16" s="16">
        <v>20</v>
      </c>
      <c r="K16" s="15">
        <v>60</v>
      </c>
      <c r="L16" s="12"/>
      <c r="M16" s="12"/>
      <c r="N16" s="12"/>
      <c r="O16" s="12"/>
      <c r="P16" s="13" t="s">
        <v>58</v>
      </c>
      <c r="Q16" s="105">
        <f t="shared" si="4"/>
        <v>0</v>
      </c>
      <c r="R16" s="206">
        <f t="shared" si="5"/>
        <v>0</v>
      </c>
      <c r="S16" s="145"/>
      <c r="T16" s="12"/>
      <c r="U16" s="13"/>
      <c r="V16" s="15"/>
      <c r="W16" s="12"/>
      <c r="X16" s="12"/>
      <c r="Y16" s="12"/>
      <c r="Z16" s="12"/>
      <c r="AA16" s="16"/>
    </row>
    <row r="17" spans="1:27" ht="20.25">
      <c r="A17" s="88" t="s">
        <v>31</v>
      </c>
      <c r="B17" s="98" t="s">
        <v>306</v>
      </c>
      <c r="C17" s="102">
        <v>105</v>
      </c>
      <c r="D17" s="201">
        <f t="shared" si="0"/>
        <v>3.5</v>
      </c>
      <c r="E17" s="204">
        <f t="shared" si="1"/>
        <v>105</v>
      </c>
      <c r="F17" s="209">
        <f t="shared" si="2"/>
        <v>0</v>
      </c>
      <c r="G17" s="206">
        <f t="shared" si="3"/>
        <v>0</v>
      </c>
      <c r="H17" s="145"/>
      <c r="I17" s="12"/>
      <c r="J17" s="16"/>
      <c r="K17" s="15"/>
      <c r="L17" s="12"/>
      <c r="M17" s="12"/>
      <c r="N17" s="12"/>
      <c r="O17" s="12"/>
      <c r="P17" s="13"/>
      <c r="Q17" s="105">
        <f t="shared" si="4"/>
        <v>105</v>
      </c>
      <c r="R17" s="206">
        <f t="shared" si="5"/>
        <v>50</v>
      </c>
      <c r="S17" s="145">
        <v>34</v>
      </c>
      <c r="T17" s="12"/>
      <c r="U17" s="13">
        <v>16</v>
      </c>
      <c r="V17" s="15">
        <v>55</v>
      </c>
      <c r="W17" s="12"/>
      <c r="X17" s="12"/>
      <c r="Y17" s="12"/>
      <c r="Z17" s="12"/>
      <c r="AA17" s="16" t="s">
        <v>58</v>
      </c>
    </row>
    <row r="18" spans="1:27" ht="20.25">
      <c r="A18" s="88" t="s">
        <v>32</v>
      </c>
      <c r="B18" s="98" t="s">
        <v>307</v>
      </c>
      <c r="C18" s="102">
        <v>165</v>
      </c>
      <c r="D18" s="201">
        <f t="shared" si="0"/>
        <v>5.5</v>
      </c>
      <c r="E18" s="204">
        <f t="shared" si="1"/>
        <v>165</v>
      </c>
      <c r="F18" s="209">
        <f t="shared" si="2"/>
        <v>165</v>
      </c>
      <c r="G18" s="206">
        <f t="shared" si="3"/>
        <v>74</v>
      </c>
      <c r="H18" s="145">
        <v>44</v>
      </c>
      <c r="I18" s="12"/>
      <c r="J18" s="16">
        <v>30</v>
      </c>
      <c r="K18" s="15">
        <v>91</v>
      </c>
      <c r="L18" s="12"/>
      <c r="M18" s="12"/>
      <c r="N18" s="12"/>
      <c r="O18" s="12"/>
      <c r="P18" s="13" t="s">
        <v>58</v>
      </c>
      <c r="Q18" s="105">
        <f t="shared" si="4"/>
        <v>0</v>
      </c>
      <c r="R18" s="206">
        <f t="shared" si="5"/>
        <v>0</v>
      </c>
      <c r="S18" s="145"/>
      <c r="T18" s="12"/>
      <c r="U18" s="13"/>
      <c r="V18" s="15"/>
      <c r="W18" s="12"/>
      <c r="X18" s="12"/>
      <c r="Y18" s="12"/>
      <c r="Z18" s="12"/>
      <c r="AA18" s="16"/>
    </row>
    <row r="19" spans="1:27" ht="20.25">
      <c r="A19" s="88" t="s">
        <v>33</v>
      </c>
      <c r="B19" s="98" t="s">
        <v>308</v>
      </c>
      <c r="C19" s="102">
        <v>150</v>
      </c>
      <c r="D19" s="201">
        <f t="shared" si="0"/>
        <v>5</v>
      </c>
      <c r="E19" s="204">
        <f t="shared" si="1"/>
        <v>150</v>
      </c>
      <c r="F19" s="209">
        <f t="shared" si="2"/>
        <v>0</v>
      </c>
      <c r="G19" s="206">
        <f t="shared" si="3"/>
        <v>0</v>
      </c>
      <c r="H19" s="145"/>
      <c r="I19" s="12"/>
      <c r="J19" s="16"/>
      <c r="K19" s="15"/>
      <c r="L19" s="12"/>
      <c r="M19" s="12"/>
      <c r="N19" s="12"/>
      <c r="O19" s="12"/>
      <c r="P19" s="13"/>
      <c r="Q19" s="105">
        <f t="shared" si="4"/>
        <v>150</v>
      </c>
      <c r="R19" s="206">
        <f t="shared" si="5"/>
        <v>68</v>
      </c>
      <c r="S19" s="145">
        <v>42</v>
      </c>
      <c r="T19" s="12"/>
      <c r="U19" s="13">
        <v>26</v>
      </c>
      <c r="V19" s="15">
        <v>82</v>
      </c>
      <c r="W19" s="12"/>
      <c r="X19" s="12"/>
      <c r="Y19" s="12"/>
      <c r="Z19" s="12" t="s">
        <v>97</v>
      </c>
      <c r="AA19" s="16"/>
    </row>
    <row r="20" spans="1:27" ht="20.25">
      <c r="A20" s="88" t="s">
        <v>34</v>
      </c>
      <c r="B20" s="98" t="s">
        <v>309</v>
      </c>
      <c r="C20" s="102">
        <v>120</v>
      </c>
      <c r="D20" s="201">
        <f t="shared" si="0"/>
        <v>4</v>
      </c>
      <c r="E20" s="204">
        <f t="shared" si="1"/>
        <v>120</v>
      </c>
      <c r="F20" s="209">
        <f t="shared" si="2"/>
        <v>120</v>
      </c>
      <c r="G20" s="206">
        <f t="shared" si="3"/>
        <v>90</v>
      </c>
      <c r="H20" s="145">
        <v>50</v>
      </c>
      <c r="I20" s="12"/>
      <c r="J20" s="16">
        <v>40</v>
      </c>
      <c r="K20" s="15">
        <v>30</v>
      </c>
      <c r="L20" s="12"/>
      <c r="M20" s="12"/>
      <c r="N20" s="12"/>
      <c r="O20" s="12" t="s">
        <v>97</v>
      </c>
      <c r="P20" s="13"/>
      <c r="Q20" s="105">
        <f t="shared" si="4"/>
        <v>0</v>
      </c>
      <c r="R20" s="206">
        <f t="shared" si="5"/>
        <v>0</v>
      </c>
      <c r="S20" s="145"/>
      <c r="T20" s="12"/>
      <c r="U20" s="13"/>
      <c r="V20" s="15"/>
      <c r="W20" s="12"/>
      <c r="X20" s="12"/>
      <c r="Y20" s="12"/>
      <c r="Z20" s="12"/>
      <c r="AA20" s="16"/>
    </row>
    <row r="21" spans="1:27" ht="20.25">
      <c r="A21" s="88" t="s">
        <v>35</v>
      </c>
      <c r="B21" s="98" t="s">
        <v>310</v>
      </c>
      <c r="C21" s="102">
        <v>150</v>
      </c>
      <c r="D21" s="201">
        <f t="shared" si="0"/>
        <v>5</v>
      </c>
      <c r="E21" s="204">
        <f t="shared" si="1"/>
        <v>150</v>
      </c>
      <c r="F21" s="209">
        <f t="shared" si="2"/>
        <v>0</v>
      </c>
      <c r="G21" s="206">
        <f t="shared" si="3"/>
        <v>0</v>
      </c>
      <c r="H21" s="145"/>
      <c r="I21" s="12"/>
      <c r="J21" s="16"/>
      <c r="K21" s="15"/>
      <c r="L21" s="12"/>
      <c r="M21" s="12"/>
      <c r="N21" s="12"/>
      <c r="O21" s="12"/>
      <c r="P21" s="13"/>
      <c r="Q21" s="105">
        <f t="shared" si="4"/>
        <v>150</v>
      </c>
      <c r="R21" s="206">
        <f t="shared" si="5"/>
        <v>84</v>
      </c>
      <c r="S21" s="145">
        <v>50</v>
      </c>
      <c r="T21" s="12"/>
      <c r="U21" s="13">
        <v>34</v>
      </c>
      <c r="V21" s="15">
        <v>66</v>
      </c>
      <c r="W21" s="12" t="s">
        <v>115</v>
      </c>
      <c r="X21" s="12"/>
      <c r="Y21" s="12"/>
      <c r="Z21" s="12" t="s">
        <v>97</v>
      </c>
      <c r="AA21" s="16"/>
    </row>
    <row r="22" spans="1:27" ht="20.25">
      <c r="A22" s="88" t="s">
        <v>36</v>
      </c>
      <c r="B22" s="98" t="s">
        <v>311</v>
      </c>
      <c r="C22" s="102">
        <v>240</v>
      </c>
      <c r="D22" s="201">
        <f t="shared" si="0"/>
        <v>8</v>
      </c>
      <c r="E22" s="204">
        <f t="shared" si="1"/>
        <v>240</v>
      </c>
      <c r="F22" s="209">
        <f t="shared" si="2"/>
        <v>100</v>
      </c>
      <c r="G22" s="206">
        <f t="shared" si="3"/>
        <v>46</v>
      </c>
      <c r="H22" s="145">
        <v>30</v>
      </c>
      <c r="I22" s="12"/>
      <c r="J22" s="16">
        <v>16</v>
      </c>
      <c r="K22" s="15">
        <f>72-18</f>
        <v>54</v>
      </c>
      <c r="L22" s="12"/>
      <c r="M22" s="12"/>
      <c r="N22" s="12"/>
      <c r="O22" s="12"/>
      <c r="P22" s="13" t="s">
        <v>58</v>
      </c>
      <c r="Q22" s="105">
        <f t="shared" si="4"/>
        <v>140</v>
      </c>
      <c r="R22" s="206">
        <f t="shared" si="5"/>
        <v>50</v>
      </c>
      <c r="S22" s="145">
        <v>34</v>
      </c>
      <c r="T22" s="12"/>
      <c r="U22" s="13">
        <v>16</v>
      </c>
      <c r="V22" s="15">
        <f>144-54</f>
        <v>90</v>
      </c>
      <c r="W22" s="12"/>
      <c r="X22" s="12"/>
      <c r="Y22" s="12"/>
      <c r="Z22" s="12" t="s">
        <v>97</v>
      </c>
      <c r="AA22" s="16"/>
    </row>
    <row r="23" spans="1:27" ht="20.25">
      <c r="A23" s="88" t="s">
        <v>37</v>
      </c>
      <c r="B23" s="98" t="s">
        <v>312</v>
      </c>
      <c r="C23" s="102">
        <v>120</v>
      </c>
      <c r="D23" s="201">
        <f t="shared" si="0"/>
        <v>4</v>
      </c>
      <c r="E23" s="204">
        <f t="shared" si="1"/>
        <v>120</v>
      </c>
      <c r="F23" s="209">
        <f t="shared" si="2"/>
        <v>0</v>
      </c>
      <c r="G23" s="206">
        <f t="shared" si="3"/>
        <v>0</v>
      </c>
      <c r="H23" s="145"/>
      <c r="I23" s="12"/>
      <c r="J23" s="16"/>
      <c r="K23" s="15"/>
      <c r="L23" s="12"/>
      <c r="M23" s="12"/>
      <c r="N23" s="12"/>
      <c r="O23" s="12"/>
      <c r="P23" s="13"/>
      <c r="Q23" s="105">
        <f t="shared" si="4"/>
        <v>120</v>
      </c>
      <c r="R23" s="206">
        <f t="shared" si="5"/>
        <v>68</v>
      </c>
      <c r="S23" s="145">
        <v>34</v>
      </c>
      <c r="T23" s="12"/>
      <c r="U23" s="13">
        <v>34</v>
      </c>
      <c r="V23" s="15">
        <v>52</v>
      </c>
      <c r="W23" s="12"/>
      <c r="X23" s="12"/>
      <c r="Y23" s="12"/>
      <c r="Z23" s="12" t="s">
        <v>97</v>
      </c>
      <c r="AA23" s="16"/>
    </row>
    <row r="24" spans="1:27" ht="21" thickBot="1">
      <c r="A24" s="88" t="s">
        <v>38</v>
      </c>
      <c r="B24" s="98" t="s">
        <v>313</v>
      </c>
      <c r="C24" s="102">
        <v>150</v>
      </c>
      <c r="D24" s="201">
        <f t="shared" si="0"/>
        <v>5</v>
      </c>
      <c r="E24" s="204">
        <f t="shared" si="1"/>
        <v>150</v>
      </c>
      <c r="F24" s="209">
        <f t="shared" si="2"/>
        <v>0</v>
      </c>
      <c r="G24" s="206">
        <f t="shared" si="3"/>
        <v>0</v>
      </c>
      <c r="H24" s="145"/>
      <c r="I24" s="12"/>
      <c r="J24" s="16"/>
      <c r="K24" s="15"/>
      <c r="L24" s="12"/>
      <c r="M24" s="12"/>
      <c r="N24" s="12"/>
      <c r="O24" s="12"/>
      <c r="P24" s="13"/>
      <c r="Q24" s="105">
        <f t="shared" si="4"/>
        <v>150</v>
      </c>
      <c r="R24" s="206">
        <f t="shared" si="5"/>
        <v>86</v>
      </c>
      <c r="S24" s="145">
        <v>50</v>
      </c>
      <c r="T24" s="12"/>
      <c r="U24" s="13">
        <v>36</v>
      </c>
      <c r="V24" s="15">
        <v>64</v>
      </c>
      <c r="W24" s="12"/>
      <c r="X24" s="12"/>
      <c r="Y24" s="12"/>
      <c r="Z24" s="12" t="s">
        <v>97</v>
      </c>
      <c r="AA24" s="16"/>
    </row>
    <row r="25" spans="1:27" ht="20.25">
      <c r="A25" s="217" t="s">
        <v>40</v>
      </c>
      <c r="B25" s="218" t="s">
        <v>181</v>
      </c>
      <c r="C25" s="219">
        <v>120</v>
      </c>
      <c r="D25" s="220">
        <f t="shared" si="0"/>
        <v>3</v>
      </c>
      <c r="E25" s="221">
        <f t="shared" si="1"/>
        <v>90</v>
      </c>
      <c r="F25" s="222">
        <f t="shared" si="2"/>
        <v>45</v>
      </c>
      <c r="G25" s="220">
        <f t="shared" si="3"/>
        <v>30</v>
      </c>
      <c r="H25" s="225"/>
      <c r="I25" s="223"/>
      <c r="J25" s="226">
        <v>30</v>
      </c>
      <c r="K25" s="225">
        <v>15</v>
      </c>
      <c r="L25" s="223"/>
      <c r="M25" s="223"/>
      <c r="N25" s="223"/>
      <c r="O25" s="223"/>
      <c r="P25" s="224" t="s">
        <v>59</v>
      </c>
      <c r="Q25" s="213">
        <f t="shared" si="4"/>
        <v>45</v>
      </c>
      <c r="R25" s="220">
        <f t="shared" si="5"/>
        <v>34</v>
      </c>
      <c r="S25" s="225"/>
      <c r="T25" s="223"/>
      <c r="U25" s="226">
        <v>34</v>
      </c>
      <c r="V25" s="225">
        <v>11</v>
      </c>
      <c r="W25" s="223"/>
      <c r="X25" s="223"/>
      <c r="Y25" s="223"/>
      <c r="Z25" s="223"/>
      <c r="AA25" s="224" t="s">
        <v>60</v>
      </c>
    </row>
    <row r="26" spans="1:27" ht="20.25">
      <c r="A26" s="227" t="s">
        <v>41</v>
      </c>
      <c r="B26" s="228" t="s">
        <v>121</v>
      </c>
      <c r="C26" s="229">
        <v>120</v>
      </c>
      <c r="D26" s="230">
        <f t="shared" si="0"/>
        <v>4</v>
      </c>
      <c r="E26" s="231">
        <f t="shared" si="1"/>
        <v>120</v>
      </c>
      <c r="F26" s="232">
        <f t="shared" si="2"/>
        <v>120</v>
      </c>
      <c r="G26" s="230">
        <f t="shared" si="3"/>
        <v>60</v>
      </c>
      <c r="H26" s="235">
        <v>30</v>
      </c>
      <c r="I26" s="202"/>
      <c r="J26" s="237">
        <v>30</v>
      </c>
      <c r="K26" s="235">
        <v>60</v>
      </c>
      <c r="L26" s="202"/>
      <c r="M26" s="202"/>
      <c r="N26" s="202"/>
      <c r="O26" s="202"/>
      <c r="P26" s="236" t="s">
        <v>58</v>
      </c>
      <c r="Q26" s="238">
        <f t="shared" si="4"/>
        <v>0</v>
      </c>
      <c r="R26" s="230">
        <f t="shared" si="5"/>
        <v>0</v>
      </c>
      <c r="S26" s="235"/>
      <c r="T26" s="202"/>
      <c r="U26" s="237"/>
      <c r="V26" s="235"/>
      <c r="W26" s="202"/>
      <c r="X26" s="202"/>
      <c r="Y26" s="202"/>
      <c r="Z26" s="202"/>
      <c r="AA26" s="236"/>
    </row>
    <row r="27" spans="1:27" ht="21" thickBot="1">
      <c r="A27" s="196" t="s">
        <v>52</v>
      </c>
      <c r="B27" s="197" t="s">
        <v>314</v>
      </c>
      <c r="C27" s="198">
        <v>150</v>
      </c>
      <c r="D27" s="230">
        <f t="shared" si="0"/>
        <v>5</v>
      </c>
      <c r="E27" s="231">
        <f t="shared" si="1"/>
        <v>150</v>
      </c>
      <c r="F27" s="232">
        <f t="shared" si="2"/>
        <v>0</v>
      </c>
      <c r="G27" s="230">
        <f t="shared" si="3"/>
        <v>0</v>
      </c>
      <c r="H27" s="211"/>
      <c r="I27" s="233"/>
      <c r="J27" s="234"/>
      <c r="K27" s="211"/>
      <c r="L27" s="233"/>
      <c r="M27" s="233"/>
      <c r="N27" s="233"/>
      <c r="O27" s="233"/>
      <c r="P27" s="212"/>
      <c r="Q27" s="238">
        <f t="shared" si="4"/>
        <v>150</v>
      </c>
      <c r="R27" s="230">
        <f t="shared" si="5"/>
        <v>68</v>
      </c>
      <c r="S27" s="211">
        <v>34</v>
      </c>
      <c r="T27" s="233"/>
      <c r="U27" s="234">
        <v>34</v>
      </c>
      <c r="V27" s="211">
        <v>82</v>
      </c>
      <c r="W27" s="233"/>
      <c r="X27" s="233"/>
      <c r="Y27" s="233"/>
      <c r="Z27" s="233"/>
      <c r="AA27" s="212" t="s">
        <v>58</v>
      </c>
    </row>
    <row r="28" spans="1:27" ht="21" thickBot="1">
      <c r="A28" s="239" t="s">
        <v>53</v>
      </c>
      <c r="B28" s="240" t="s">
        <v>120</v>
      </c>
      <c r="C28" s="241">
        <v>315</v>
      </c>
      <c r="D28" s="242">
        <f t="shared" si="0"/>
        <v>0</v>
      </c>
      <c r="E28" s="243">
        <v>0</v>
      </c>
      <c r="F28" s="244">
        <f t="shared" si="2"/>
        <v>0</v>
      </c>
      <c r="G28" s="245">
        <f t="shared" si="3"/>
        <v>0</v>
      </c>
      <c r="H28" s="246"/>
      <c r="I28" s="247"/>
      <c r="J28" s="248"/>
      <c r="K28" s="246"/>
      <c r="L28" s="247"/>
      <c r="M28" s="247"/>
      <c r="N28" s="247"/>
      <c r="O28" s="247"/>
      <c r="P28" s="249"/>
      <c r="Q28" s="250">
        <f t="shared" si="4"/>
        <v>180</v>
      </c>
      <c r="R28" s="245">
        <f t="shared" si="5"/>
        <v>120</v>
      </c>
      <c r="S28" s="246"/>
      <c r="T28" s="247"/>
      <c r="U28" s="248">
        <f>4*30</f>
        <v>120</v>
      </c>
      <c r="V28" s="246">
        <f>4*15</f>
        <v>60</v>
      </c>
      <c r="W28" s="247"/>
      <c r="X28" s="247"/>
      <c r="Y28" s="247"/>
      <c r="Z28" s="247"/>
      <c r="AA28" s="249" t="s">
        <v>58</v>
      </c>
    </row>
    <row r="29" spans="1:27" ht="21" thickBot="1">
      <c r="A29" s="195"/>
      <c r="B29" s="194" t="s">
        <v>42</v>
      </c>
      <c r="C29" s="19">
        <f t="shared" ref="C29:K29" si="6">SUM(C14:C28)</f>
        <v>2265</v>
      </c>
      <c r="D29" s="19">
        <f t="shared" si="6"/>
        <v>64</v>
      </c>
      <c r="E29" s="19">
        <f t="shared" si="6"/>
        <v>1920</v>
      </c>
      <c r="F29" s="19">
        <f t="shared" si="6"/>
        <v>910</v>
      </c>
      <c r="G29" s="19">
        <f t="shared" si="6"/>
        <v>450</v>
      </c>
      <c r="H29" s="19">
        <f t="shared" si="6"/>
        <v>200</v>
      </c>
      <c r="I29" s="19">
        <f t="shared" si="6"/>
        <v>0</v>
      </c>
      <c r="J29" s="19">
        <f t="shared" si="6"/>
        <v>250</v>
      </c>
      <c r="K29" s="19">
        <f t="shared" si="6"/>
        <v>460</v>
      </c>
      <c r="L29" s="19">
        <v>0</v>
      </c>
      <c r="M29" s="19">
        <f>SUM(M14:M28)</f>
        <v>0</v>
      </c>
      <c r="N29" s="19">
        <f>SUM(N14:N28)</f>
        <v>0</v>
      </c>
      <c r="O29" s="19">
        <v>3</v>
      </c>
      <c r="P29" s="19">
        <v>5</v>
      </c>
      <c r="Q29" s="216">
        <f>SUM(Q14:Q28)</f>
        <v>1190</v>
      </c>
      <c r="R29" s="216">
        <f>SUM(R14:R27)</f>
        <v>508</v>
      </c>
      <c r="S29" s="216">
        <f>SUM(S14:S28)</f>
        <v>278</v>
      </c>
      <c r="T29" s="216">
        <f>SUM(T14:T28)</f>
        <v>0</v>
      </c>
      <c r="U29" s="216">
        <f>SUM(U14:U28)</f>
        <v>350</v>
      </c>
      <c r="V29" s="216">
        <f>SUM(V14:V28)</f>
        <v>562</v>
      </c>
      <c r="W29" s="216">
        <v>1</v>
      </c>
      <c r="X29" s="216">
        <f>SUM(X14:X28)</f>
        <v>0</v>
      </c>
      <c r="Y29" s="216">
        <f>SUM(Y14:Y28)</f>
        <v>0</v>
      </c>
      <c r="Z29" s="216">
        <v>5</v>
      </c>
      <c r="AA29" s="216">
        <v>3</v>
      </c>
    </row>
    <row r="30" spans="1:27" ht="21" thickBot="1">
      <c r="A30" s="592"/>
      <c r="B30" s="24" t="s">
        <v>43</v>
      </c>
      <c r="C30" s="25"/>
      <c r="D30" s="26"/>
      <c r="E30" s="27"/>
      <c r="F30" s="28"/>
      <c r="G30" s="29">
        <f>G29/J10</f>
        <v>30</v>
      </c>
      <c r="H30" s="30"/>
      <c r="I30" s="31"/>
      <c r="J30" s="31"/>
      <c r="K30" s="31"/>
      <c r="L30" s="31"/>
      <c r="M30" s="31"/>
      <c r="N30" s="31"/>
      <c r="O30" s="32"/>
      <c r="P30" s="33"/>
      <c r="Q30" s="28"/>
      <c r="R30" s="34">
        <f>SUM(R14:R27)/U10</f>
        <v>29.882352941176471</v>
      </c>
      <c r="S30" s="35"/>
      <c r="T30" s="25"/>
      <c r="U30" s="25"/>
      <c r="V30" s="25"/>
      <c r="W30" s="25"/>
      <c r="X30" s="25"/>
      <c r="Y30" s="25"/>
      <c r="Z30" s="36"/>
      <c r="AA30" s="90"/>
    </row>
    <row r="31" spans="1:27" ht="21" thickBot="1">
      <c r="A31" s="593"/>
      <c r="B31" s="37" t="s">
        <v>44</v>
      </c>
      <c r="C31" s="27"/>
      <c r="D31" s="38"/>
      <c r="E31" s="27"/>
      <c r="F31" s="39"/>
      <c r="G31" s="40"/>
      <c r="H31" s="41"/>
      <c r="I31" s="27"/>
      <c r="J31" s="27"/>
      <c r="K31" s="27"/>
      <c r="L31" s="27"/>
      <c r="M31" s="27"/>
      <c r="N31" s="42"/>
      <c r="O31" s="23">
        <v>3</v>
      </c>
      <c r="P31" s="43"/>
      <c r="Q31" s="44"/>
      <c r="R31" s="45"/>
      <c r="S31" s="46"/>
      <c r="T31" s="46"/>
      <c r="U31" s="46"/>
      <c r="V31" s="46"/>
      <c r="W31" s="46"/>
      <c r="X31" s="46"/>
      <c r="Y31" s="42"/>
      <c r="Z31" s="23">
        <v>5</v>
      </c>
      <c r="AA31" s="91"/>
    </row>
    <row r="32" spans="1:27" ht="21" thickBot="1">
      <c r="A32" s="593"/>
      <c r="B32" s="37" t="s">
        <v>45</v>
      </c>
      <c r="C32" s="27"/>
      <c r="D32" s="38"/>
      <c r="E32" s="27"/>
      <c r="F32" s="39"/>
      <c r="G32" s="42"/>
      <c r="H32" s="41"/>
      <c r="I32" s="27"/>
      <c r="J32" s="27"/>
      <c r="K32" s="27"/>
      <c r="L32" s="47"/>
      <c r="M32" s="27"/>
      <c r="N32" s="46"/>
      <c r="O32" s="40"/>
      <c r="P32" s="23">
        <v>5</v>
      </c>
      <c r="Q32" s="44"/>
      <c r="R32" s="46"/>
      <c r="S32" s="46"/>
      <c r="T32" s="46"/>
      <c r="U32" s="46"/>
      <c r="V32" s="46"/>
      <c r="W32" s="48"/>
      <c r="X32" s="46"/>
      <c r="Y32" s="46"/>
      <c r="Z32" s="40"/>
      <c r="AA32" s="23">
        <v>4</v>
      </c>
    </row>
    <row r="33" spans="1:27" ht="21" thickBot="1">
      <c r="A33" s="593"/>
      <c r="B33" s="49" t="s">
        <v>46</v>
      </c>
      <c r="C33" s="47"/>
      <c r="D33" s="50"/>
      <c r="E33" s="47"/>
      <c r="F33" s="51"/>
      <c r="G33" s="50"/>
      <c r="H33" s="52"/>
      <c r="I33" s="53"/>
      <c r="J33" s="53"/>
      <c r="K33" s="54"/>
      <c r="L33" s="23">
        <v>0</v>
      </c>
      <c r="M33" s="55"/>
      <c r="N33" s="56"/>
      <c r="O33" s="56"/>
      <c r="P33" s="57"/>
      <c r="Q33" s="58"/>
      <c r="R33" s="48"/>
      <c r="S33" s="48"/>
      <c r="T33" s="48"/>
      <c r="U33" s="48"/>
      <c r="V33" s="59"/>
      <c r="W33" s="23">
        <v>1</v>
      </c>
      <c r="X33" s="51"/>
      <c r="Y33" s="47"/>
      <c r="Z33" s="48"/>
      <c r="AA33" s="92"/>
    </row>
    <row r="34" spans="1:27" ht="21" thickBot="1">
      <c r="A34" s="594"/>
      <c r="B34" s="87" t="s">
        <v>47</v>
      </c>
      <c r="C34" s="60">
        <f>SUM(C30:C33)</f>
        <v>0</v>
      </c>
      <c r="D34" s="60">
        <f t="shared" ref="D34:AA34" si="7">SUM(D30:D33)</f>
        <v>0</v>
      </c>
      <c r="E34" s="60">
        <f t="shared" si="7"/>
        <v>0</v>
      </c>
      <c r="F34" s="61">
        <f t="shared" si="7"/>
        <v>0</v>
      </c>
      <c r="G34" s="136">
        <f>SUM(G30:G33)</f>
        <v>30</v>
      </c>
      <c r="H34" s="22">
        <f t="shared" si="7"/>
        <v>0</v>
      </c>
      <c r="I34" s="20">
        <f t="shared" si="7"/>
        <v>0</v>
      </c>
      <c r="J34" s="20">
        <f t="shared" si="7"/>
        <v>0</v>
      </c>
      <c r="K34" s="21">
        <f t="shared" si="7"/>
        <v>0</v>
      </c>
      <c r="L34" s="23">
        <f t="shared" si="7"/>
        <v>0</v>
      </c>
      <c r="M34" s="22">
        <f t="shared" si="7"/>
        <v>0</v>
      </c>
      <c r="N34" s="20">
        <f t="shared" si="7"/>
        <v>0</v>
      </c>
      <c r="O34" s="20">
        <f>SUM(O30:O33)</f>
        <v>3</v>
      </c>
      <c r="P34" s="20">
        <f t="shared" si="7"/>
        <v>5</v>
      </c>
      <c r="Q34" s="61">
        <f t="shared" si="7"/>
        <v>0</v>
      </c>
      <c r="R34" s="136">
        <f t="shared" si="7"/>
        <v>29.882352941176471</v>
      </c>
      <c r="S34" s="118">
        <f t="shared" si="7"/>
        <v>0</v>
      </c>
      <c r="T34" s="60">
        <f t="shared" si="7"/>
        <v>0</v>
      </c>
      <c r="U34" s="60">
        <f t="shared" si="7"/>
        <v>0</v>
      </c>
      <c r="V34" s="60">
        <f t="shared" si="7"/>
        <v>0</v>
      </c>
      <c r="W34" s="60">
        <f t="shared" si="7"/>
        <v>1</v>
      </c>
      <c r="X34" s="60">
        <f t="shared" si="7"/>
        <v>0</v>
      </c>
      <c r="Y34" s="60">
        <f t="shared" si="7"/>
        <v>0</v>
      </c>
      <c r="Z34" s="60">
        <f t="shared" si="7"/>
        <v>5</v>
      </c>
      <c r="AA34" s="93">
        <f t="shared" si="7"/>
        <v>4</v>
      </c>
    </row>
    <row r="35" spans="1:27" ht="20.25">
      <c r="A35" s="62"/>
      <c r="B35" s="62"/>
      <c r="C35" s="63"/>
      <c r="D35" s="62"/>
      <c r="E35" s="63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</row>
    <row r="37" spans="1:27" ht="20.25">
      <c r="A37" s="62"/>
      <c r="B37" s="62"/>
      <c r="C37" s="63"/>
      <c r="D37" s="62"/>
      <c r="E37" s="63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</row>
    <row r="38" spans="1:27" ht="26.25">
      <c r="A38" s="1"/>
      <c r="B38" s="64" t="s">
        <v>85</v>
      </c>
      <c r="C38" s="64"/>
      <c r="D38" s="64"/>
      <c r="E38" s="64"/>
      <c r="F38" s="64"/>
      <c r="G38" s="64"/>
      <c r="H38" s="64"/>
      <c r="I38" s="64"/>
      <c r="J38" s="64"/>
      <c r="K38" s="64" t="s">
        <v>55</v>
      </c>
      <c r="L38" s="64"/>
      <c r="M38" s="64"/>
      <c r="N38" s="64"/>
      <c r="O38" s="64"/>
      <c r="P38" s="64"/>
      <c r="Q38" s="64"/>
      <c r="R38" s="65"/>
      <c r="S38" s="65"/>
      <c r="T38" s="66" t="s">
        <v>90</v>
      </c>
      <c r="U38" s="67"/>
      <c r="V38" s="67" t="s">
        <v>304</v>
      </c>
      <c r="W38" s="67"/>
      <c r="X38" s="67"/>
      <c r="Y38" s="68"/>
      <c r="Z38" s="68"/>
      <c r="AA38" s="68"/>
    </row>
    <row r="39" spans="1:27" ht="26.25">
      <c r="A39" s="69"/>
      <c r="B39" s="595"/>
      <c r="C39" s="595"/>
      <c r="D39" s="595"/>
      <c r="E39" s="595"/>
      <c r="F39" s="595"/>
      <c r="G39" s="595"/>
      <c r="H39" s="595"/>
      <c r="I39" s="595"/>
      <c r="J39" s="595"/>
      <c r="K39" s="69"/>
      <c r="L39" s="69"/>
      <c r="M39" s="69"/>
      <c r="N39" s="69"/>
      <c r="O39" s="69"/>
      <c r="P39" s="69"/>
      <c r="Q39" s="69"/>
      <c r="R39" s="69" t="s">
        <v>48</v>
      </c>
      <c r="S39" s="71"/>
      <c r="T39" s="72" t="s">
        <v>49</v>
      </c>
      <c r="U39" s="73" t="s">
        <v>89</v>
      </c>
      <c r="V39" s="73"/>
      <c r="W39" s="73"/>
      <c r="X39" s="72"/>
      <c r="Y39" s="72"/>
      <c r="Z39" s="74"/>
      <c r="AA39" s="74"/>
    </row>
    <row r="40" spans="1:27" ht="26.25">
      <c r="A40" s="69"/>
      <c r="B40" s="332"/>
      <c r="C40" s="332"/>
      <c r="D40" s="332"/>
      <c r="E40" s="332"/>
      <c r="F40" s="332"/>
      <c r="G40" s="332"/>
      <c r="H40" s="332"/>
      <c r="I40" s="332"/>
      <c r="J40" s="332"/>
      <c r="K40" s="69"/>
      <c r="L40" s="69"/>
      <c r="M40" s="69"/>
      <c r="N40" s="69"/>
      <c r="O40" s="69"/>
      <c r="P40" s="69"/>
      <c r="Q40" s="69"/>
      <c r="R40" s="69"/>
      <c r="S40" s="71"/>
      <c r="T40" s="72"/>
      <c r="U40" s="73"/>
      <c r="V40" s="73"/>
      <c r="W40" s="73"/>
      <c r="X40" s="72"/>
      <c r="Y40" s="72"/>
      <c r="Z40" s="74"/>
      <c r="AA40" s="74"/>
    </row>
    <row r="41" spans="1:27" ht="26.25">
      <c r="A41" s="69"/>
      <c r="B41" s="332"/>
      <c r="C41" s="332"/>
      <c r="D41" s="332"/>
      <c r="E41" s="332"/>
      <c r="F41" s="332"/>
      <c r="G41" s="332"/>
      <c r="H41" s="332"/>
      <c r="I41" s="332"/>
      <c r="J41" s="332"/>
      <c r="K41" s="64"/>
      <c r="L41" s="64"/>
      <c r="M41" s="64"/>
      <c r="N41" s="64"/>
      <c r="O41" s="64"/>
      <c r="P41" s="64"/>
      <c r="Q41" s="64"/>
      <c r="R41" s="64"/>
      <c r="S41" s="64"/>
      <c r="T41" s="66"/>
      <c r="U41" s="66"/>
      <c r="V41" s="66"/>
      <c r="W41" s="66"/>
      <c r="X41" s="75"/>
      <c r="Y41" s="75"/>
      <c r="Z41" s="76"/>
      <c r="AA41" s="76"/>
    </row>
    <row r="42" spans="1:27" ht="26.25">
      <c r="A42" s="69"/>
      <c r="B42" s="332"/>
      <c r="C42" s="332"/>
      <c r="D42" s="332"/>
      <c r="E42" s="332"/>
      <c r="F42" s="332"/>
      <c r="G42" s="332"/>
      <c r="H42" s="332"/>
      <c r="I42" s="332"/>
      <c r="J42" s="332"/>
      <c r="K42" s="64" t="s">
        <v>50</v>
      </c>
      <c r="L42" s="64"/>
      <c r="M42" s="64"/>
      <c r="N42" s="64"/>
      <c r="O42" s="64"/>
      <c r="P42" s="64"/>
      <c r="Q42" s="64"/>
      <c r="R42" s="65"/>
      <c r="S42" s="65"/>
      <c r="T42" s="66"/>
      <c r="U42" s="67"/>
      <c r="V42" s="67"/>
      <c r="W42" s="67" t="s">
        <v>303</v>
      </c>
      <c r="X42" s="67"/>
      <c r="Y42" s="68"/>
      <c r="Z42" s="76"/>
      <c r="AA42" s="76"/>
    </row>
    <row r="43" spans="1:27" ht="26.25">
      <c r="A43" s="69"/>
      <c r="B43" s="332"/>
      <c r="C43" s="332"/>
      <c r="D43" s="332"/>
      <c r="E43" s="332"/>
      <c r="F43" s="332"/>
      <c r="G43" s="332"/>
      <c r="H43" s="332"/>
      <c r="I43" s="332"/>
      <c r="J43" s="332"/>
      <c r="K43" s="69"/>
      <c r="L43" s="69"/>
      <c r="M43" s="69"/>
      <c r="N43" s="69"/>
      <c r="O43" s="69"/>
      <c r="P43" s="69"/>
      <c r="Q43" s="69"/>
      <c r="R43" s="69" t="s">
        <v>48</v>
      </c>
      <c r="S43" s="71"/>
      <c r="T43" s="72" t="s">
        <v>51</v>
      </c>
      <c r="U43" s="73" t="s">
        <v>89</v>
      </c>
      <c r="V43" s="73"/>
      <c r="W43" s="73"/>
      <c r="X43" s="72"/>
      <c r="Y43" s="72"/>
      <c r="Z43" s="76"/>
      <c r="AA43" s="76"/>
    </row>
  </sheetData>
  <mergeCells count="42">
    <mergeCell ref="C6:AA6"/>
    <mergeCell ref="C1:AA1"/>
    <mergeCell ref="C2:AA2"/>
    <mergeCell ref="C3:AA3"/>
    <mergeCell ref="C4:AA4"/>
    <mergeCell ref="C5:AA5"/>
    <mergeCell ref="W7:AA7"/>
    <mergeCell ref="A8:AA8"/>
    <mergeCell ref="A9:AA9"/>
    <mergeCell ref="A10:A13"/>
    <mergeCell ref="B10:B13"/>
    <mergeCell ref="C10:C13"/>
    <mergeCell ref="D10:D13"/>
    <mergeCell ref="E10:E13"/>
    <mergeCell ref="F10:I10"/>
    <mergeCell ref="K10:P10"/>
    <mergeCell ref="Q10:T10"/>
    <mergeCell ref="V10:AA10"/>
    <mergeCell ref="F11:F13"/>
    <mergeCell ref="G11:J11"/>
    <mergeCell ref="K11:K13"/>
    <mergeCell ref="L11:L13"/>
    <mergeCell ref="Q11:Q13"/>
    <mergeCell ref="W11:W13"/>
    <mergeCell ref="P12:P13"/>
    <mergeCell ref="R12:R13"/>
    <mergeCell ref="S12:U12"/>
    <mergeCell ref="R11:U11"/>
    <mergeCell ref="V11:V13"/>
    <mergeCell ref="X11:X13"/>
    <mergeCell ref="Y11:Y13"/>
    <mergeCell ref="Z11:AA11"/>
    <mergeCell ref="Z12:Z13"/>
    <mergeCell ref="AA12:AA13"/>
    <mergeCell ref="A30:A34"/>
    <mergeCell ref="B39:J39"/>
    <mergeCell ref="G12:G13"/>
    <mergeCell ref="H12:J12"/>
    <mergeCell ref="O12:O13"/>
    <mergeCell ref="M11:M13"/>
    <mergeCell ref="N11:N13"/>
    <mergeCell ref="O11:P11"/>
  </mergeCells>
  <printOptions horizontalCentered="1"/>
  <pageMargins left="0.59055118110236227" right="0.39370078740157483" top="0.59055118110236227" bottom="0.39370078740157483" header="0.31496062992125984" footer="0.31496062992125984"/>
  <pageSetup paperSize="9" scale="41" orientation="landscape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AA43"/>
  <sheetViews>
    <sheetView topLeftCell="A15" zoomScale="55" zoomScaleNormal="55" workbookViewId="0">
      <selection activeCell="D20" sqref="D20"/>
    </sheetView>
  </sheetViews>
  <sheetFormatPr defaultRowHeight="15"/>
  <cols>
    <col min="2" max="2" width="97.28515625" customWidth="1"/>
  </cols>
  <sheetData>
    <row r="1" spans="1:27" ht="26.25">
      <c r="A1" s="1" t="s">
        <v>0</v>
      </c>
      <c r="B1" s="1"/>
      <c r="C1" s="559" t="s">
        <v>1</v>
      </c>
      <c r="D1" s="559"/>
      <c r="E1" s="559"/>
      <c r="F1" s="559"/>
      <c r="G1" s="559"/>
      <c r="H1" s="559"/>
      <c r="I1" s="559"/>
      <c r="J1" s="559"/>
      <c r="K1" s="559"/>
      <c r="L1" s="559"/>
      <c r="M1" s="559"/>
      <c r="N1" s="559"/>
      <c r="O1" s="559"/>
      <c r="P1" s="559"/>
      <c r="Q1" s="559"/>
      <c r="R1" s="559"/>
      <c r="S1" s="559"/>
      <c r="T1" s="559"/>
      <c r="U1" s="559"/>
      <c r="V1" s="559"/>
      <c r="W1" s="559"/>
      <c r="X1" s="559"/>
      <c r="Y1" s="559"/>
      <c r="Z1" s="559"/>
      <c r="AA1" s="559"/>
    </row>
    <row r="2" spans="1:27" ht="26.25">
      <c r="A2" s="1" t="s">
        <v>2</v>
      </c>
      <c r="B2" s="1"/>
      <c r="C2" s="559"/>
      <c r="D2" s="559"/>
      <c r="E2" s="559"/>
      <c r="F2" s="559"/>
      <c r="G2" s="559"/>
      <c r="H2" s="559"/>
      <c r="I2" s="559"/>
      <c r="J2" s="559"/>
      <c r="K2" s="559"/>
      <c r="L2" s="559"/>
      <c r="M2" s="559"/>
      <c r="N2" s="559"/>
      <c r="O2" s="559"/>
      <c r="P2" s="559"/>
      <c r="Q2" s="559"/>
      <c r="R2" s="559"/>
      <c r="S2" s="559"/>
      <c r="T2" s="559"/>
      <c r="U2" s="559"/>
      <c r="V2" s="559"/>
      <c r="W2" s="559"/>
      <c r="X2" s="559"/>
      <c r="Y2" s="559"/>
      <c r="Z2" s="559"/>
      <c r="AA2" s="559"/>
    </row>
    <row r="3" spans="1:27" ht="26.25">
      <c r="A3" s="1"/>
      <c r="B3" s="1"/>
      <c r="C3" s="560" t="s">
        <v>3</v>
      </c>
      <c r="D3" s="560"/>
      <c r="E3" s="560"/>
      <c r="F3" s="560"/>
      <c r="G3" s="560"/>
      <c r="H3" s="560"/>
      <c r="I3" s="560"/>
      <c r="J3" s="560"/>
      <c r="K3" s="560"/>
      <c r="L3" s="560"/>
      <c r="M3" s="560"/>
      <c r="N3" s="560"/>
      <c r="O3" s="560"/>
      <c r="P3" s="560"/>
      <c r="Q3" s="560"/>
      <c r="R3" s="560"/>
      <c r="S3" s="560"/>
      <c r="T3" s="560"/>
      <c r="U3" s="560"/>
      <c r="V3" s="560"/>
      <c r="W3" s="560"/>
      <c r="X3" s="560"/>
      <c r="Y3" s="560"/>
      <c r="Z3" s="560"/>
      <c r="AA3" s="560"/>
    </row>
    <row r="4" spans="1:27" ht="26.25">
      <c r="A4" s="1" t="s">
        <v>4</v>
      </c>
      <c r="B4" s="1"/>
      <c r="C4" s="559" t="s">
        <v>84</v>
      </c>
      <c r="D4" s="559"/>
      <c r="E4" s="559"/>
      <c r="F4" s="559"/>
      <c r="G4" s="559"/>
      <c r="H4" s="559"/>
      <c r="I4" s="559"/>
      <c r="J4" s="559"/>
      <c r="K4" s="559"/>
      <c r="L4" s="559"/>
      <c r="M4" s="559"/>
      <c r="N4" s="559"/>
      <c r="O4" s="559"/>
      <c r="P4" s="559"/>
      <c r="Q4" s="559"/>
      <c r="R4" s="559"/>
      <c r="S4" s="559"/>
      <c r="T4" s="559"/>
      <c r="U4" s="559"/>
      <c r="V4" s="559"/>
      <c r="W4" s="559"/>
      <c r="X4" s="559"/>
      <c r="Y4" s="559"/>
      <c r="Z4" s="559"/>
      <c r="AA4" s="559"/>
    </row>
    <row r="5" spans="1:27" ht="58.5" customHeight="1">
      <c r="A5" s="1" t="s">
        <v>5</v>
      </c>
      <c r="B5" s="1"/>
      <c r="C5" s="561" t="s">
        <v>293</v>
      </c>
      <c r="D5" s="561"/>
      <c r="E5" s="561"/>
      <c r="F5" s="561"/>
      <c r="G5" s="561"/>
      <c r="H5" s="561"/>
      <c r="I5" s="561"/>
      <c r="J5" s="561"/>
      <c r="K5" s="561"/>
      <c r="L5" s="561"/>
      <c r="M5" s="561"/>
      <c r="N5" s="561"/>
      <c r="O5" s="561"/>
      <c r="P5" s="561"/>
      <c r="Q5" s="561"/>
      <c r="R5" s="561"/>
      <c r="S5" s="561"/>
      <c r="T5" s="561"/>
      <c r="U5" s="561"/>
      <c r="V5" s="561"/>
      <c r="W5" s="561"/>
      <c r="X5" s="561"/>
      <c r="Y5" s="561"/>
      <c r="Z5" s="561"/>
      <c r="AA5" s="561"/>
    </row>
    <row r="6" spans="1:27" ht="26.25">
      <c r="A6" s="1" t="s">
        <v>179</v>
      </c>
      <c r="B6" s="1"/>
      <c r="C6" s="559" t="s">
        <v>6</v>
      </c>
      <c r="D6" s="559"/>
      <c r="E6" s="559"/>
      <c r="F6" s="559"/>
      <c r="G6" s="559"/>
      <c r="H6" s="559"/>
      <c r="I6" s="559"/>
      <c r="J6" s="559"/>
      <c r="K6" s="559"/>
      <c r="L6" s="559"/>
      <c r="M6" s="559"/>
      <c r="N6" s="559"/>
      <c r="O6" s="559"/>
      <c r="P6" s="559"/>
      <c r="Q6" s="559"/>
      <c r="R6" s="559"/>
      <c r="S6" s="559"/>
      <c r="T6" s="559"/>
      <c r="U6" s="559"/>
      <c r="V6" s="559"/>
      <c r="W6" s="559"/>
      <c r="X6" s="559"/>
      <c r="Y6" s="559"/>
      <c r="Z6" s="559"/>
      <c r="AA6" s="559"/>
    </row>
    <row r="7" spans="1:27" ht="27" thickBo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562"/>
      <c r="X7" s="562"/>
      <c r="Y7" s="562"/>
      <c r="Z7" s="562"/>
      <c r="AA7" s="562"/>
    </row>
    <row r="8" spans="1:27" ht="21" thickBot="1">
      <c r="A8" s="563" t="s">
        <v>292</v>
      </c>
      <c r="B8" s="564"/>
      <c r="C8" s="564"/>
      <c r="D8" s="564"/>
      <c r="E8" s="564"/>
      <c r="F8" s="564"/>
      <c r="G8" s="564"/>
      <c r="H8" s="564"/>
      <c r="I8" s="564"/>
      <c r="J8" s="564"/>
      <c r="K8" s="564"/>
      <c r="L8" s="564"/>
      <c r="M8" s="564"/>
      <c r="N8" s="564"/>
      <c r="O8" s="564"/>
      <c r="P8" s="564"/>
      <c r="Q8" s="564"/>
      <c r="R8" s="564"/>
      <c r="S8" s="564"/>
      <c r="T8" s="564"/>
      <c r="U8" s="564"/>
      <c r="V8" s="564"/>
      <c r="W8" s="564"/>
      <c r="X8" s="564"/>
      <c r="Y8" s="564"/>
      <c r="Z8" s="564"/>
      <c r="AA8" s="565"/>
    </row>
    <row r="9" spans="1:27" ht="21" thickBot="1">
      <c r="A9" s="563" t="s">
        <v>62</v>
      </c>
      <c r="B9" s="564"/>
      <c r="C9" s="564"/>
      <c r="D9" s="564"/>
      <c r="E9" s="564"/>
      <c r="F9" s="564"/>
      <c r="G9" s="564"/>
      <c r="H9" s="564"/>
      <c r="I9" s="564"/>
      <c r="J9" s="564"/>
      <c r="K9" s="564"/>
      <c r="L9" s="564"/>
      <c r="M9" s="564"/>
      <c r="N9" s="564"/>
      <c r="O9" s="564"/>
      <c r="P9" s="564"/>
      <c r="Q9" s="564"/>
      <c r="R9" s="564"/>
      <c r="S9" s="564"/>
      <c r="T9" s="564"/>
      <c r="U9" s="564"/>
      <c r="V9" s="564"/>
      <c r="W9" s="564"/>
      <c r="X9" s="564"/>
      <c r="Y9" s="564"/>
      <c r="Z9" s="564"/>
      <c r="AA9" s="565"/>
    </row>
    <row r="10" spans="1:27" ht="21" thickBot="1">
      <c r="A10" s="566" t="s">
        <v>7</v>
      </c>
      <c r="B10" s="569" t="s">
        <v>8</v>
      </c>
      <c r="C10" s="566" t="s">
        <v>9</v>
      </c>
      <c r="D10" s="572" t="s">
        <v>10</v>
      </c>
      <c r="E10" s="573" t="s">
        <v>11</v>
      </c>
      <c r="F10" s="574" t="s">
        <v>102</v>
      </c>
      <c r="G10" s="575"/>
      <c r="H10" s="575"/>
      <c r="I10" s="575"/>
      <c r="J10" s="89">
        <v>11</v>
      </c>
      <c r="K10" s="575" t="s">
        <v>12</v>
      </c>
      <c r="L10" s="575"/>
      <c r="M10" s="575"/>
      <c r="N10" s="575"/>
      <c r="O10" s="575"/>
      <c r="P10" s="576"/>
      <c r="Q10" s="574" t="s">
        <v>103</v>
      </c>
      <c r="R10" s="575"/>
      <c r="S10" s="575"/>
      <c r="T10" s="576"/>
      <c r="U10" s="89">
        <v>10</v>
      </c>
      <c r="V10" s="574" t="s">
        <v>12</v>
      </c>
      <c r="W10" s="575"/>
      <c r="X10" s="575"/>
      <c r="Y10" s="575"/>
      <c r="Z10" s="575"/>
      <c r="AA10" s="576"/>
    </row>
    <row r="11" spans="1:27" ht="21" thickBot="1">
      <c r="A11" s="567"/>
      <c r="B11" s="570"/>
      <c r="C11" s="567"/>
      <c r="D11" s="572"/>
      <c r="E11" s="573"/>
      <c r="F11" s="577" t="s">
        <v>13</v>
      </c>
      <c r="G11" s="578" t="s">
        <v>14</v>
      </c>
      <c r="H11" s="579"/>
      <c r="I11" s="579"/>
      <c r="J11" s="579"/>
      <c r="K11" s="580" t="s">
        <v>15</v>
      </c>
      <c r="L11" s="582" t="s">
        <v>16</v>
      </c>
      <c r="M11" s="582" t="s">
        <v>17</v>
      </c>
      <c r="N11" s="582" t="s">
        <v>18</v>
      </c>
      <c r="O11" s="588" t="s">
        <v>19</v>
      </c>
      <c r="P11" s="589"/>
      <c r="Q11" s="568" t="s">
        <v>13</v>
      </c>
      <c r="R11" s="578" t="s">
        <v>14</v>
      </c>
      <c r="S11" s="579"/>
      <c r="T11" s="579"/>
      <c r="U11" s="579"/>
      <c r="V11" s="580" t="s">
        <v>15</v>
      </c>
      <c r="W11" s="582" t="s">
        <v>16</v>
      </c>
      <c r="X11" s="582" t="s">
        <v>17</v>
      </c>
      <c r="Y11" s="582" t="s">
        <v>18</v>
      </c>
      <c r="Z11" s="588" t="s">
        <v>19</v>
      </c>
      <c r="AA11" s="589"/>
    </row>
    <row r="12" spans="1:27" ht="21" thickBot="1">
      <c r="A12" s="567"/>
      <c r="B12" s="570"/>
      <c r="C12" s="567"/>
      <c r="D12" s="572"/>
      <c r="E12" s="573"/>
      <c r="F12" s="577"/>
      <c r="G12" s="586" t="s">
        <v>13</v>
      </c>
      <c r="H12" s="587" t="s">
        <v>20</v>
      </c>
      <c r="I12" s="587"/>
      <c r="J12" s="587"/>
      <c r="K12" s="581"/>
      <c r="L12" s="583"/>
      <c r="M12" s="583"/>
      <c r="N12" s="583"/>
      <c r="O12" s="590" t="s">
        <v>21</v>
      </c>
      <c r="P12" s="584" t="s">
        <v>22</v>
      </c>
      <c r="Q12" s="572"/>
      <c r="R12" s="586" t="s">
        <v>13</v>
      </c>
      <c r="S12" s="587" t="s">
        <v>20</v>
      </c>
      <c r="T12" s="587"/>
      <c r="U12" s="587"/>
      <c r="V12" s="581"/>
      <c r="W12" s="583"/>
      <c r="X12" s="583"/>
      <c r="Y12" s="583"/>
      <c r="Z12" s="590" t="s">
        <v>23</v>
      </c>
      <c r="AA12" s="584" t="s">
        <v>24</v>
      </c>
    </row>
    <row r="13" spans="1:27" ht="226.5" customHeight="1" thickBot="1">
      <c r="A13" s="568"/>
      <c r="B13" s="571"/>
      <c r="C13" s="568"/>
      <c r="D13" s="572"/>
      <c r="E13" s="573"/>
      <c r="F13" s="577"/>
      <c r="G13" s="586"/>
      <c r="H13" s="2" t="s">
        <v>25</v>
      </c>
      <c r="I13" s="3" t="s">
        <v>26</v>
      </c>
      <c r="J13" s="4" t="s">
        <v>27</v>
      </c>
      <c r="K13" s="581"/>
      <c r="L13" s="583"/>
      <c r="M13" s="583"/>
      <c r="N13" s="583"/>
      <c r="O13" s="591"/>
      <c r="P13" s="585"/>
      <c r="Q13" s="572"/>
      <c r="R13" s="586"/>
      <c r="S13" s="2" t="s">
        <v>25</v>
      </c>
      <c r="T13" s="3" t="s">
        <v>26</v>
      </c>
      <c r="U13" s="4" t="s">
        <v>27</v>
      </c>
      <c r="V13" s="581"/>
      <c r="W13" s="583"/>
      <c r="X13" s="583"/>
      <c r="Y13" s="583"/>
      <c r="Z13" s="591"/>
      <c r="AA13" s="585"/>
    </row>
    <row r="14" spans="1:27" ht="20.25">
      <c r="A14" s="82" t="s">
        <v>28</v>
      </c>
      <c r="B14" s="97" t="s">
        <v>294</v>
      </c>
      <c r="C14" s="132">
        <v>165</v>
      </c>
      <c r="D14" s="147">
        <f>E14/30</f>
        <v>5.5</v>
      </c>
      <c r="E14" s="144">
        <f t="shared" ref="E14:E28" si="0">F14+Q14</f>
        <v>165</v>
      </c>
      <c r="F14" s="10">
        <f t="shared" ref="F14:F28" si="1">G14+K14+N14+M14</f>
        <v>165</v>
      </c>
      <c r="G14" s="94">
        <f>H14+I14+J14</f>
        <v>66</v>
      </c>
      <c r="H14" s="9">
        <v>38</v>
      </c>
      <c r="I14" s="6"/>
      <c r="J14" s="7">
        <v>28</v>
      </c>
      <c r="K14" s="9">
        <v>99</v>
      </c>
      <c r="L14" s="6" t="s">
        <v>115</v>
      </c>
      <c r="M14" s="6"/>
      <c r="N14" s="6"/>
      <c r="O14" s="6" t="s">
        <v>93</v>
      </c>
      <c r="P14" s="7"/>
      <c r="Q14" s="104">
        <f>V14+X14+Y14+R14</f>
        <v>0</v>
      </c>
      <c r="R14" s="8">
        <f t="shared" ref="R14:R28" si="2">S14+T14+U14</f>
        <v>0</v>
      </c>
      <c r="S14" s="9"/>
      <c r="T14" s="6"/>
      <c r="U14" s="7"/>
      <c r="V14" s="9"/>
      <c r="W14" s="6"/>
      <c r="X14" s="6"/>
      <c r="Y14" s="6"/>
      <c r="Z14" s="6"/>
      <c r="AA14" s="10"/>
    </row>
    <row r="15" spans="1:27" ht="20.25">
      <c r="A15" s="88" t="s">
        <v>29</v>
      </c>
      <c r="B15" s="98" t="s">
        <v>295</v>
      </c>
      <c r="C15" s="133">
        <v>135</v>
      </c>
      <c r="D15" s="148">
        <f t="shared" ref="D15:D28" si="3">E15/30</f>
        <v>4.5</v>
      </c>
      <c r="E15" s="145">
        <f t="shared" si="0"/>
        <v>135</v>
      </c>
      <c r="F15" s="16">
        <f t="shared" si="1"/>
        <v>0</v>
      </c>
      <c r="G15" s="95">
        <f t="shared" ref="G15:G28" si="4">H15+I15+J15</f>
        <v>0</v>
      </c>
      <c r="H15" s="15"/>
      <c r="I15" s="12"/>
      <c r="J15" s="13"/>
      <c r="K15" s="15"/>
      <c r="L15" s="12"/>
      <c r="M15" s="12"/>
      <c r="N15" s="12"/>
      <c r="O15" s="12"/>
      <c r="P15" s="13"/>
      <c r="Q15" s="105">
        <f t="shared" ref="Q15:Q28" si="5">V15+X15+Y15+R15</f>
        <v>135</v>
      </c>
      <c r="R15" s="14">
        <f t="shared" si="2"/>
        <v>70</v>
      </c>
      <c r="S15" s="15">
        <v>50</v>
      </c>
      <c r="T15" s="12"/>
      <c r="U15" s="13">
        <v>20</v>
      </c>
      <c r="V15" s="15">
        <v>65</v>
      </c>
      <c r="W15" s="12"/>
      <c r="X15" s="12"/>
      <c r="Y15" s="12"/>
      <c r="Z15" s="12"/>
      <c r="AA15" s="16" t="s">
        <v>58</v>
      </c>
    </row>
    <row r="16" spans="1:27" ht="20.25">
      <c r="A16" s="88" t="s">
        <v>30</v>
      </c>
      <c r="B16" s="98" t="s">
        <v>99</v>
      </c>
      <c r="C16" s="133">
        <v>105</v>
      </c>
      <c r="D16" s="148">
        <f t="shared" si="3"/>
        <v>3.5</v>
      </c>
      <c r="E16" s="145">
        <f t="shared" si="0"/>
        <v>105</v>
      </c>
      <c r="F16" s="16">
        <f t="shared" si="1"/>
        <v>0</v>
      </c>
      <c r="G16" s="95">
        <f t="shared" si="4"/>
        <v>0</v>
      </c>
      <c r="H16" s="15"/>
      <c r="I16" s="12"/>
      <c r="J16" s="13"/>
      <c r="K16" s="15"/>
      <c r="L16" s="12"/>
      <c r="M16" s="12"/>
      <c r="N16" s="12"/>
      <c r="O16" s="12"/>
      <c r="P16" s="13"/>
      <c r="Q16" s="105">
        <f t="shared" si="5"/>
        <v>105</v>
      </c>
      <c r="R16" s="14">
        <f t="shared" si="2"/>
        <v>60</v>
      </c>
      <c r="S16" s="15">
        <v>40</v>
      </c>
      <c r="T16" s="12"/>
      <c r="U16" s="13">
        <v>20</v>
      </c>
      <c r="V16" s="15">
        <v>45</v>
      </c>
      <c r="W16" s="12"/>
      <c r="X16" s="12"/>
      <c r="Y16" s="12"/>
      <c r="Z16" s="12" t="s">
        <v>97</v>
      </c>
      <c r="AA16" s="16"/>
    </row>
    <row r="17" spans="1:27" ht="20.25">
      <c r="A17" s="88" t="s">
        <v>31</v>
      </c>
      <c r="B17" s="98" t="s">
        <v>296</v>
      </c>
      <c r="C17" s="133">
        <v>90</v>
      </c>
      <c r="D17" s="148">
        <f t="shared" si="3"/>
        <v>3</v>
      </c>
      <c r="E17" s="145">
        <f t="shared" si="0"/>
        <v>90</v>
      </c>
      <c r="F17" s="16">
        <f t="shared" si="1"/>
        <v>0</v>
      </c>
      <c r="G17" s="95">
        <f t="shared" si="4"/>
        <v>0</v>
      </c>
      <c r="H17" s="15"/>
      <c r="I17" s="12"/>
      <c r="J17" s="13"/>
      <c r="K17" s="15"/>
      <c r="L17" s="12"/>
      <c r="M17" s="12"/>
      <c r="N17" s="12"/>
      <c r="O17" s="12"/>
      <c r="P17" s="13"/>
      <c r="Q17" s="105">
        <f t="shared" si="5"/>
        <v>90</v>
      </c>
      <c r="R17" s="14">
        <f t="shared" si="2"/>
        <v>30</v>
      </c>
      <c r="S17" s="15">
        <v>16</v>
      </c>
      <c r="T17" s="12"/>
      <c r="U17" s="13">
        <v>14</v>
      </c>
      <c r="V17" s="15">
        <v>60</v>
      </c>
      <c r="W17" s="12"/>
      <c r="X17" s="12"/>
      <c r="Y17" s="12"/>
      <c r="Z17" s="12"/>
      <c r="AA17" s="16" t="s">
        <v>58</v>
      </c>
    </row>
    <row r="18" spans="1:27" ht="20.25">
      <c r="A18" s="88" t="s">
        <v>32</v>
      </c>
      <c r="B18" s="98" t="s">
        <v>148</v>
      </c>
      <c r="C18" s="133">
        <v>90</v>
      </c>
      <c r="D18" s="148">
        <f t="shared" si="3"/>
        <v>3</v>
      </c>
      <c r="E18" s="145">
        <f t="shared" si="0"/>
        <v>90</v>
      </c>
      <c r="F18" s="16">
        <f t="shared" si="1"/>
        <v>0</v>
      </c>
      <c r="G18" s="95">
        <f t="shared" si="4"/>
        <v>0</v>
      </c>
      <c r="H18" s="15"/>
      <c r="I18" s="12"/>
      <c r="J18" s="13"/>
      <c r="K18" s="15"/>
      <c r="L18" s="12"/>
      <c r="M18" s="12"/>
      <c r="N18" s="12"/>
      <c r="O18" s="12"/>
      <c r="P18" s="13"/>
      <c r="Q18" s="105">
        <f t="shared" si="5"/>
        <v>90</v>
      </c>
      <c r="R18" s="14">
        <f t="shared" si="2"/>
        <v>60</v>
      </c>
      <c r="S18" s="15">
        <v>40</v>
      </c>
      <c r="T18" s="12"/>
      <c r="U18" s="13">
        <v>20</v>
      </c>
      <c r="V18" s="15">
        <v>30</v>
      </c>
      <c r="W18" s="12"/>
      <c r="X18" s="12"/>
      <c r="Y18" s="12"/>
      <c r="Z18" s="12" t="s">
        <v>97</v>
      </c>
      <c r="AA18" s="16"/>
    </row>
    <row r="19" spans="1:27" ht="20.25">
      <c r="A19" s="88" t="s">
        <v>33</v>
      </c>
      <c r="B19" s="98" t="s">
        <v>297</v>
      </c>
      <c r="C19" s="133">
        <v>90</v>
      </c>
      <c r="D19" s="148">
        <f t="shared" si="3"/>
        <v>3</v>
      </c>
      <c r="E19" s="145">
        <f t="shared" si="0"/>
        <v>90</v>
      </c>
      <c r="F19" s="16">
        <f t="shared" si="1"/>
        <v>90</v>
      </c>
      <c r="G19" s="95">
        <f t="shared" si="4"/>
        <v>44</v>
      </c>
      <c r="H19" s="15">
        <v>34</v>
      </c>
      <c r="I19" s="12"/>
      <c r="J19" s="13">
        <v>10</v>
      </c>
      <c r="K19" s="15">
        <v>46</v>
      </c>
      <c r="L19" s="12"/>
      <c r="M19" s="12"/>
      <c r="N19" s="12"/>
      <c r="O19" s="12"/>
      <c r="P19" s="13" t="s">
        <v>58</v>
      </c>
      <c r="Q19" s="105">
        <f t="shared" si="5"/>
        <v>0</v>
      </c>
      <c r="R19" s="14">
        <f t="shared" si="2"/>
        <v>0</v>
      </c>
      <c r="S19" s="15"/>
      <c r="T19" s="12"/>
      <c r="U19" s="13"/>
      <c r="V19" s="15"/>
      <c r="W19" s="12"/>
      <c r="X19" s="12"/>
      <c r="Y19" s="12"/>
      <c r="Z19" s="12"/>
      <c r="AA19" s="16"/>
    </row>
    <row r="20" spans="1:27" ht="20.25">
      <c r="A20" s="88" t="s">
        <v>34</v>
      </c>
      <c r="B20" s="98" t="s">
        <v>299</v>
      </c>
      <c r="C20" s="133">
        <v>90</v>
      </c>
      <c r="D20" s="148">
        <f t="shared" si="3"/>
        <v>3</v>
      </c>
      <c r="E20" s="145">
        <f t="shared" si="0"/>
        <v>90</v>
      </c>
      <c r="F20" s="16">
        <f t="shared" si="1"/>
        <v>90</v>
      </c>
      <c r="G20" s="95">
        <f t="shared" si="4"/>
        <v>44</v>
      </c>
      <c r="H20" s="15">
        <v>24</v>
      </c>
      <c r="I20" s="12"/>
      <c r="J20" s="13">
        <v>20</v>
      </c>
      <c r="K20" s="15">
        <v>46</v>
      </c>
      <c r="L20" s="12"/>
      <c r="M20" s="12"/>
      <c r="N20" s="12"/>
      <c r="O20" s="12"/>
      <c r="P20" s="13" t="s">
        <v>58</v>
      </c>
      <c r="Q20" s="105">
        <f t="shared" si="5"/>
        <v>0</v>
      </c>
      <c r="R20" s="14">
        <f t="shared" si="2"/>
        <v>0</v>
      </c>
      <c r="S20" s="15"/>
      <c r="T20" s="12"/>
      <c r="U20" s="13"/>
      <c r="V20" s="15"/>
      <c r="W20" s="12"/>
      <c r="X20" s="12"/>
      <c r="Y20" s="12"/>
      <c r="Z20" s="12"/>
      <c r="AA20" s="16"/>
    </row>
    <row r="21" spans="1:27" ht="20.25">
      <c r="A21" s="88" t="s">
        <v>35</v>
      </c>
      <c r="B21" s="98" t="s">
        <v>300</v>
      </c>
      <c r="C21" s="133">
        <v>90</v>
      </c>
      <c r="D21" s="148">
        <f t="shared" si="3"/>
        <v>3</v>
      </c>
      <c r="E21" s="145">
        <f t="shared" si="0"/>
        <v>90</v>
      </c>
      <c r="F21" s="16">
        <f t="shared" si="1"/>
        <v>90</v>
      </c>
      <c r="G21" s="95">
        <f t="shared" si="4"/>
        <v>44</v>
      </c>
      <c r="H21" s="15">
        <v>24</v>
      </c>
      <c r="I21" s="12"/>
      <c r="J21" s="13">
        <v>20</v>
      </c>
      <c r="K21" s="15">
        <v>46</v>
      </c>
      <c r="L21" s="12"/>
      <c r="M21" s="12"/>
      <c r="N21" s="12"/>
      <c r="O21" s="12" t="s">
        <v>97</v>
      </c>
      <c r="P21" s="13"/>
      <c r="Q21" s="105">
        <f t="shared" si="5"/>
        <v>0</v>
      </c>
      <c r="R21" s="14">
        <f t="shared" si="2"/>
        <v>0</v>
      </c>
      <c r="S21" s="15"/>
      <c r="T21" s="12"/>
      <c r="U21" s="13"/>
      <c r="V21" s="15"/>
      <c r="W21" s="12"/>
      <c r="X21" s="12"/>
      <c r="Y21" s="12"/>
      <c r="Z21" s="12"/>
      <c r="AA21" s="16"/>
    </row>
    <row r="22" spans="1:27" ht="20.25">
      <c r="A22" s="88" t="s">
        <v>36</v>
      </c>
      <c r="B22" s="98" t="s">
        <v>301</v>
      </c>
      <c r="C22" s="133">
        <v>120</v>
      </c>
      <c r="D22" s="148">
        <f t="shared" si="3"/>
        <v>4</v>
      </c>
      <c r="E22" s="145">
        <f t="shared" si="0"/>
        <v>120</v>
      </c>
      <c r="F22" s="16">
        <f t="shared" si="1"/>
        <v>120</v>
      </c>
      <c r="G22" s="95">
        <f t="shared" si="4"/>
        <v>66</v>
      </c>
      <c r="H22" s="15">
        <v>44</v>
      </c>
      <c r="I22" s="12"/>
      <c r="J22" s="13">
        <v>22</v>
      </c>
      <c r="K22" s="15">
        <v>54</v>
      </c>
      <c r="L22" s="12"/>
      <c r="M22" s="12"/>
      <c r="N22" s="12"/>
      <c r="O22" s="12" t="s">
        <v>97</v>
      </c>
      <c r="P22" s="13"/>
      <c r="Q22" s="105">
        <f t="shared" si="5"/>
        <v>0</v>
      </c>
      <c r="R22" s="14">
        <f t="shared" si="2"/>
        <v>0</v>
      </c>
      <c r="S22" s="15"/>
      <c r="T22" s="12"/>
      <c r="U22" s="13"/>
      <c r="V22" s="15"/>
      <c r="W22" s="12"/>
      <c r="X22" s="12"/>
      <c r="Y22" s="12"/>
      <c r="Z22" s="12"/>
      <c r="AA22" s="16"/>
    </row>
    <row r="23" spans="1:27" ht="21" thickBot="1">
      <c r="A23" s="88" t="s">
        <v>37</v>
      </c>
      <c r="B23" s="98" t="s">
        <v>302</v>
      </c>
      <c r="C23" s="133">
        <v>120</v>
      </c>
      <c r="D23" s="148">
        <f t="shared" si="3"/>
        <v>4</v>
      </c>
      <c r="E23" s="145">
        <f t="shared" si="0"/>
        <v>120</v>
      </c>
      <c r="F23" s="16">
        <f t="shared" si="1"/>
        <v>0</v>
      </c>
      <c r="G23" s="95">
        <f t="shared" si="4"/>
        <v>0</v>
      </c>
      <c r="H23" s="15"/>
      <c r="I23" s="12"/>
      <c r="J23" s="13"/>
      <c r="K23" s="15"/>
      <c r="L23" s="12"/>
      <c r="M23" s="12"/>
      <c r="N23" s="12"/>
      <c r="O23" s="12"/>
      <c r="P23" s="13"/>
      <c r="Q23" s="105">
        <f t="shared" si="5"/>
        <v>120</v>
      </c>
      <c r="R23" s="14">
        <f t="shared" si="2"/>
        <v>80</v>
      </c>
      <c r="S23" s="15">
        <v>50</v>
      </c>
      <c r="T23" s="12"/>
      <c r="U23" s="13">
        <v>30</v>
      </c>
      <c r="V23" s="15">
        <v>40</v>
      </c>
      <c r="W23" s="12"/>
      <c r="X23" s="12"/>
      <c r="Y23" s="12"/>
      <c r="Z23" s="12" t="s">
        <v>97</v>
      </c>
      <c r="AA23" s="16"/>
    </row>
    <row r="24" spans="1:27" ht="21" thickBot="1">
      <c r="A24" s="182" t="s">
        <v>38</v>
      </c>
      <c r="B24" s="183" t="s">
        <v>298</v>
      </c>
      <c r="C24" s="184">
        <v>150</v>
      </c>
      <c r="D24" s="185">
        <f t="shared" si="3"/>
        <v>5</v>
      </c>
      <c r="E24" s="186">
        <f t="shared" si="0"/>
        <v>150</v>
      </c>
      <c r="F24" s="187">
        <f t="shared" si="1"/>
        <v>150</v>
      </c>
      <c r="G24" s="188">
        <f t="shared" si="4"/>
        <v>66</v>
      </c>
      <c r="H24" s="189">
        <v>42</v>
      </c>
      <c r="I24" s="190"/>
      <c r="J24" s="191">
        <v>24</v>
      </c>
      <c r="K24" s="189">
        <v>84</v>
      </c>
      <c r="L24" s="190"/>
      <c r="M24" s="190"/>
      <c r="N24" s="190"/>
      <c r="O24" s="190"/>
      <c r="P24" s="191" t="s">
        <v>58</v>
      </c>
      <c r="Q24" s="192">
        <f t="shared" si="5"/>
        <v>0</v>
      </c>
      <c r="R24" s="193">
        <f t="shared" si="2"/>
        <v>0</v>
      </c>
      <c r="S24" s="189"/>
      <c r="T24" s="190"/>
      <c r="U24" s="191"/>
      <c r="V24" s="189"/>
      <c r="W24" s="190"/>
      <c r="X24" s="190"/>
      <c r="Y24" s="190"/>
      <c r="Z24" s="190"/>
      <c r="AA24" s="187"/>
    </row>
    <row r="25" spans="1:27" ht="20.25">
      <c r="A25" s="82" t="s">
        <v>39</v>
      </c>
      <c r="B25" s="129" t="s">
        <v>101</v>
      </c>
      <c r="C25" s="132">
        <v>180</v>
      </c>
      <c r="D25" s="147">
        <f t="shared" si="3"/>
        <v>6</v>
      </c>
      <c r="E25" s="144">
        <f t="shared" si="0"/>
        <v>180</v>
      </c>
      <c r="F25" s="10">
        <f t="shared" si="1"/>
        <v>180</v>
      </c>
      <c r="G25" s="120">
        <f t="shared" si="4"/>
        <v>120</v>
      </c>
      <c r="H25" s="9"/>
      <c r="I25" s="6"/>
      <c r="J25" s="7">
        <f>4*30</f>
        <v>120</v>
      </c>
      <c r="K25" s="9">
        <f>4*15</f>
        <v>60</v>
      </c>
      <c r="L25" s="6"/>
      <c r="M25" s="6"/>
      <c r="N25" s="6"/>
      <c r="O25" s="6"/>
      <c r="P25" s="7" t="s">
        <v>58</v>
      </c>
      <c r="Q25" s="104">
        <f t="shared" si="5"/>
        <v>0</v>
      </c>
      <c r="R25" s="8">
        <f t="shared" si="2"/>
        <v>0</v>
      </c>
      <c r="S25" s="9"/>
      <c r="T25" s="124"/>
      <c r="U25" s="125"/>
      <c r="V25" s="130"/>
      <c r="W25" s="6"/>
      <c r="X25" s="6"/>
      <c r="Y25" s="6"/>
      <c r="Z25" s="6"/>
      <c r="AA25" s="131"/>
    </row>
    <row r="26" spans="1:27" ht="20.25">
      <c r="A26" s="166" t="s">
        <v>40</v>
      </c>
      <c r="B26" s="167" t="s">
        <v>172</v>
      </c>
      <c r="C26" s="168">
        <v>135</v>
      </c>
      <c r="D26" s="148">
        <f t="shared" si="3"/>
        <v>4.5</v>
      </c>
      <c r="E26" s="145">
        <f t="shared" si="0"/>
        <v>135</v>
      </c>
      <c r="F26" s="16">
        <f t="shared" si="1"/>
        <v>0</v>
      </c>
      <c r="G26" s="139">
        <f t="shared" si="4"/>
        <v>0</v>
      </c>
      <c r="H26" s="169"/>
      <c r="I26" s="170"/>
      <c r="J26" s="171"/>
      <c r="K26" s="169"/>
      <c r="L26" s="170"/>
      <c r="M26" s="170"/>
      <c r="N26" s="170"/>
      <c r="O26" s="170"/>
      <c r="P26" s="171"/>
      <c r="Q26" s="105">
        <f t="shared" si="5"/>
        <v>135</v>
      </c>
      <c r="R26" s="14">
        <f t="shared" si="2"/>
        <v>90</v>
      </c>
      <c r="S26" s="169"/>
      <c r="T26" s="172"/>
      <c r="U26" s="173">
        <f>30*3</f>
        <v>90</v>
      </c>
      <c r="V26" s="174">
        <f>3*15</f>
        <v>45</v>
      </c>
      <c r="W26" s="170"/>
      <c r="X26" s="170"/>
      <c r="Y26" s="170"/>
      <c r="Z26" s="170"/>
      <c r="AA26" s="175" t="s">
        <v>58</v>
      </c>
    </row>
    <row r="27" spans="1:27" ht="20.25">
      <c r="A27" s="88" t="s">
        <v>41</v>
      </c>
      <c r="B27" s="123" t="s">
        <v>173</v>
      </c>
      <c r="C27" s="133">
        <v>270</v>
      </c>
      <c r="D27" s="148">
        <f t="shared" si="3"/>
        <v>9</v>
      </c>
      <c r="E27" s="145">
        <f t="shared" si="0"/>
        <v>270</v>
      </c>
      <c r="F27" s="16">
        <f t="shared" si="1"/>
        <v>0</v>
      </c>
      <c r="G27" s="139">
        <f t="shared" si="4"/>
        <v>0</v>
      </c>
      <c r="H27" s="15"/>
      <c r="I27" s="12"/>
      <c r="J27" s="13"/>
      <c r="K27" s="15"/>
      <c r="L27" s="12"/>
      <c r="M27" s="12"/>
      <c r="N27" s="12"/>
      <c r="O27" s="12"/>
      <c r="P27" s="13"/>
      <c r="Q27" s="105">
        <f t="shared" si="5"/>
        <v>270</v>
      </c>
      <c r="R27" s="14">
        <f t="shared" si="2"/>
        <v>180</v>
      </c>
      <c r="S27" s="15"/>
      <c r="T27" s="107"/>
      <c r="U27" s="126">
        <f>6*30</f>
        <v>180</v>
      </c>
      <c r="V27" s="17">
        <f>6*15</f>
        <v>90</v>
      </c>
      <c r="W27" s="12"/>
      <c r="X27" s="12"/>
      <c r="Y27" s="12"/>
      <c r="Z27" s="12"/>
      <c r="AA27" s="86"/>
    </row>
    <row r="28" spans="1:27" ht="21" thickBot="1">
      <c r="A28" s="88" t="s">
        <v>52</v>
      </c>
      <c r="B28" s="123" t="s">
        <v>174</v>
      </c>
      <c r="C28" s="133">
        <v>60</v>
      </c>
      <c r="D28" s="149">
        <f t="shared" si="3"/>
        <v>2</v>
      </c>
      <c r="E28" s="145">
        <f t="shared" si="0"/>
        <v>60</v>
      </c>
      <c r="F28" s="16">
        <f t="shared" si="1"/>
        <v>0</v>
      </c>
      <c r="G28" s="139">
        <f t="shared" si="4"/>
        <v>0</v>
      </c>
      <c r="H28" s="15"/>
      <c r="I28" s="12"/>
      <c r="J28" s="13"/>
      <c r="K28" s="15"/>
      <c r="L28" s="12"/>
      <c r="M28" s="12"/>
      <c r="N28" s="12"/>
      <c r="O28" s="12"/>
      <c r="P28" s="13"/>
      <c r="Q28" s="105">
        <f t="shared" si="5"/>
        <v>60</v>
      </c>
      <c r="R28" s="14">
        <f t="shared" si="2"/>
        <v>30</v>
      </c>
      <c r="S28" s="15"/>
      <c r="T28" s="107"/>
      <c r="U28" s="126">
        <v>30</v>
      </c>
      <c r="V28" s="17">
        <v>30</v>
      </c>
      <c r="W28" s="12"/>
      <c r="X28" s="12"/>
      <c r="Y28" s="12"/>
      <c r="Z28" s="12" t="s">
        <v>97</v>
      </c>
      <c r="AA28" s="86"/>
    </row>
    <row r="29" spans="1:27" ht="21" thickBot="1">
      <c r="A29" s="115"/>
      <c r="B29" s="116" t="s">
        <v>42</v>
      </c>
      <c r="C29" s="117">
        <f>SUM(C14:C28)</f>
        <v>1890</v>
      </c>
      <c r="D29" s="19">
        <f>SUM(D14:D28)</f>
        <v>63</v>
      </c>
      <c r="E29" s="117">
        <f>SUM(E14:E28)</f>
        <v>1890</v>
      </c>
      <c r="F29" s="117">
        <f>SUM(F14:F28)</f>
        <v>885</v>
      </c>
      <c r="G29" s="117">
        <f>SUM(G14:G24)</f>
        <v>330</v>
      </c>
      <c r="H29" s="117">
        <f>SUM(H14:H28)</f>
        <v>206</v>
      </c>
      <c r="I29" s="117">
        <f>SUM(I14:I28)</f>
        <v>0</v>
      </c>
      <c r="J29" s="117">
        <f>SUM(J14:J28)</f>
        <v>244</v>
      </c>
      <c r="K29" s="117">
        <f>SUM(K14:K28)</f>
        <v>435</v>
      </c>
      <c r="L29" s="117">
        <v>1</v>
      </c>
      <c r="M29" s="117">
        <f>SUM(M14:M28)</f>
        <v>0</v>
      </c>
      <c r="N29" s="117">
        <f>SUM(N14:N28)</f>
        <v>0</v>
      </c>
      <c r="O29" s="117">
        <v>3</v>
      </c>
      <c r="P29" s="117">
        <v>3</v>
      </c>
      <c r="Q29" s="23">
        <f>SUM(Q14:Q28)</f>
        <v>1005</v>
      </c>
      <c r="R29" s="23">
        <f>SUM(R14:R24)</f>
        <v>300</v>
      </c>
      <c r="S29" s="23">
        <f t="shared" ref="S29:Y29" si="6">SUM(S14:S28)</f>
        <v>196</v>
      </c>
      <c r="T29" s="23">
        <f t="shared" si="6"/>
        <v>0</v>
      </c>
      <c r="U29" s="23">
        <f t="shared" si="6"/>
        <v>404</v>
      </c>
      <c r="V29" s="23">
        <f t="shared" si="6"/>
        <v>405</v>
      </c>
      <c r="W29" s="23">
        <f t="shared" si="6"/>
        <v>0</v>
      </c>
      <c r="X29" s="23">
        <f t="shared" si="6"/>
        <v>0</v>
      </c>
      <c r="Y29" s="23">
        <f t="shared" si="6"/>
        <v>0</v>
      </c>
      <c r="Z29" s="23">
        <v>3</v>
      </c>
      <c r="AA29" s="23">
        <v>2</v>
      </c>
    </row>
    <row r="30" spans="1:27" ht="21" thickBot="1">
      <c r="A30" s="592"/>
      <c r="B30" s="24" t="s">
        <v>43</v>
      </c>
      <c r="C30" s="25"/>
      <c r="D30" s="26"/>
      <c r="E30" s="27"/>
      <c r="F30" s="28"/>
      <c r="G30" s="29">
        <f>G29/J10</f>
        <v>30</v>
      </c>
      <c r="H30" s="30"/>
      <c r="I30" s="31"/>
      <c r="J30" s="31"/>
      <c r="K30" s="31"/>
      <c r="L30" s="31"/>
      <c r="M30" s="31"/>
      <c r="N30" s="31"/>
      <c r="O30" s="32"/>
      <c r="P30" s="33"/>
      <c r="Q30" s="28"/>
      <c r="R30" s="34">
        <f>SUM(R14:R24)/U10</f>
        <v>30</v>
      </c>
      <c r="S30" s="35"/>
      <c r="T30" s="25"/>
      <c r="U30" s="25"/>
      <c r="V30" s="25"/>
      <c r="W30" s="25"/>
      <c r="X30" s="25"/>
      <c r="Y30" s="25"/>
      <c r="Z30" s="36"/>
      <c r="AA30" s="90"/>
    </row>
    <row r="31" spans="1:27" ht="21" thickBot="1">
      <c r="A31" s="593"/>
      <c r="B31" s="37" t="s">
        <v>44</v>
      </c>
      <c r="C31" s="27"/>
      <c r="D31" s="38"/>
      <c r="E31" s="27"/>
      <c r="F31" s="39"/>
      <c r="G31" s="40"/>
      <c r="H31" s="41"/>
      <c r="I31" s="27"/>
      <c r="J31" s="27"/>
      <c r="K31" s="27"/>
      <c r="L31" s="27"/>
      <c r="M31" s="27"/>
      <c r="N31" s="42"/>
      <c r="O31" s="23">
        <v>3</v>
      </c>
      <c r="P31" s="43"/>
      <c r="Q31" s="44"/>
      <c r="R31" s="45"/>
      <c r="S31" s="46"/>
      <c r="T31" s="46"/>
      <c r="U31" s="46"/>
      <c r="V31" s="46"/>
      <c r="W31" s="46"/>
      <c r="X31" s="46"/>
      <c r="Y31" s="42"/>
      <c r="Z31" s="23">
        <v>4</v>
      </c>
      <c r="AA31" s="91"/>
    </row>
    <row r="32" spans="1:27" ht="21" thickBot="1">
      <c r="A32" s="593"/>
      <c r="B32" s="37" t="s">
        <v>45</v>
      </c>
      <c r="C32" s="27"/>
      <c r="D32" s="38"/>
      <c r="E32" s="27"/>
      <c r="F32" s="39"/>
      <c r="G32" s="42"/>
      <c r="H32" s="41"/>
      <c r="I32" s="27"/>
      <c r="J32" s="27"/>
      <c r="K32" s="27"/>
      <c r="L32" s="47"/>
      <c r="M32" s="27"/>
      <c r="N32" s="46"/>
      <c r="O32" s="40"/>
      <c r="P32" s="23">
        <v>4</v>
      </c>
      <c r="Q32" s="44"/>
      <c r="R32" s="46"/>
      <c r="S32" s="46"/>
      <c r="T32" s="46"/>
      <c r="U32" s="46"/>
      <c r="V32" s="46"/>
      <c r="W32" s="48"/>
      <c r="X32" s="46"/>
      <c r="Y32" s="46"/>
      <c r="Z32" s="40"/>
      <c r="AA32" s="23">
        <v>3</v>
      </c>
    </row>
    <row r="33" spans="1:27" ht="21" thickBot="1">
      <c r="A33" s="593"/>
      <c r="B33" s="49" t="s">
        <v>46</v>
      </c>
      <c r="C33" s="47"/>
      <c r="D33" s="50"/>
      <c r="E33" s="47"/>
      <c r="F33" s="51"/>
      <c r="G33" s="50"/>
      <c r="H33" s="52"/>
      <c r="I33" s="53"/>
      <c r="J33" s="53"/>
      <c r="K33" s="54"/>
      <c r="L33" s="23">
        <v>1</v>
      </c>
      <c r="M33" s="55"/>
      <c r="N33" s="56"/>
      <c r="O33" s="56"/>
      <c r="P33" s="57"/>
      <c r="Q33" s="58"/>
      <c r="R33" s="48"/>
      <c r="S33" s="48"/>
      <c r="T33" s="48"/>
      <c r="U33" s="48"/>
      <c r="V33" s="59"/>
      <c r="W33" s="23">
        <v>0</v>
      </c>
      <c r="X33" s="51"/>
      <c r="Y33" s="47"/>
      <c r="Z33" s="48"/>
      <c r="AA33" s="92"/>
    </row>
    <row r="34" spans="1:27" ht="21" thickBot="1">
      <c r="A34" s="594"/>
      <c r="B34" s="87" t="s">
        <v>47</v>
      </c>
      <c r="C34" s="60">
        <f>SUM(C30:C33)</f>
        <v>0</v>
      </c>
      <c r="D34" s="60">
        <f t="shared" ref="D34:AA34" si="7">SUM(D30:D33)</f>
        <v>0</v>
      </c>
      <c r="E34" s="60">
        <f t="shared" si="7"/>
        <v>0</v>
      </c>
      <c r="F34" s="61">
        <f t="shared" si="7"/>
        <v>0</v>
      </c>
      <c r="G34" s="136">
        <f>SUM(G30:G33)</f>
        <v>30</v>
      </c>
      <c r="H34" s="22">
        <f t="shared" si="7"/>
        <v>0</v>
      </c>
      <c r="I34" s="20">
        <f t="shared" si="7"/>
        <v>0</v>
      </c>
      <c r="J34" s="20">
        <f t="shared" si="7"/>
        <v>0</v>
      </c>
      <c r="K34" s="21">
        <f t="shared" si="7"/>
        <v>0</v>
      </c>
      <c r="L34" s="23">
        <f t="shared" si="7"/>
        <v>1</v>
      </c>
      <c r="M34" s="22">
        <f t="shared" si="7"/>
        <v>0</v>
      </c>
      <c r="N34" s="20">
        <f t="shared" si="7"/>
        <v>0</v>
      </c>
      <c r="O34" s="20">
        <f>SUM(O30:O33)</f>
        <v>3</v>
      </c>
      <c r="P34" s="20">
        <f t="shared" si="7"/>
        <v>4</v>
      </c>
      <c r="Q34" s="61">
        <f t="shared" si="7"/>
        <v>0</v>
      </c>
      <c r="R34" s="136">
        <f t="shared" si="7"/>
        <v>30</v>
      </c>
      <c r="S34" s="118">
        <f t="shared" si="7"/>
        <v>0</v>
      </c>
      <c r="T34" s="60">
        <f t="shared" si="7"/>
        <v>0</v>
      </c>
      <c r="U34" s="60">
        <f t="shared" si="7"/>
        <v>0</v>
      </c>
      <c r="V34" s="60">
        <f t="shared" si="7"/>
        <v>0</v>
      </c>
      <c r="W34" s="60">
        <f t="shared" si="7"/>
        <v>0</v>
      </c>
      <c r="X34" s="60">
        <f t="shared" si="7"/>
        <v>0</v>
      </c>
      <c r="Y34" s="60">
        <f t="shared" si="7"/>
        <v>0</v>
      </c>
      <c r="Z34" s="60">
        <f t="shared" si="7"/>
        <v>4</v>
      </c>
      <c r="AA34" s="93">
        <f t="shared" si="7"/>
        <v>3</v>
      </c>
    </row>
    <row r="35" spans="1:27" ht="20.25">
      <c r="A35" s="62"/>
      <c r="B35" s="62"/>
      <c r="C35" s="63"/>
      <c r="D35" s="62"/>
      <c r="E35" s="63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</row>
    <row r="36" spans="1:27" ht="20.25">
      <c r="A36" s="62"/>
      <c r="B36" s="62"/>
      <c r="C36" s="63"/>
      <c r="D36" s="62"/>
      <c r="E36" s="63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</row>
    <row r="37" spans="1:27" ht="20.25">
      <c r="A37" s="62"/>
      <c r="B37" s="62"/>
      <c r="C37" s="63"/>
      <c r="D37" s="62"/>
      <c r="E37" s="63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</row>
    <row r="38" spans="1:27" ht="26.25">
      <c r="A38" s="1"/>
      <c r="B38" s="64" t="s">
        <v>85</v>
      </c>
      <c r="C38" s="64"/>
      <c r="D38" s="64"/>
      <c r="E38" s="64"/>
      <c r="F38" s="64"/>
      <c r="G38" s="64"/>
      <c r="H38" s="64"/>
      <c r="I38" s="64"/>
      <c r="J38" s="64"/>
      <c r="K38" s="64" t="s">
        <v>55</v>
      </c>
      <c r="L38" s="64"/>
      <c r="M38" s="64"/>
      <c r="N38" s="64"/>
      <c r="O38" s="64"/>
      <c r="P38" s="64"/>
      <c r="Q38" s="64"/>
      <c r="R38" s="65"/>
      <c r="S38" s="65"/>
      <c r="T38" s="66" t="s">
        <v>90</v>
      </c>
      <c r="U38" s="67"/>
      <c r="V38" s="67" t="s">
        <v>304</v>
      </c>
      <c r="W38" s="67"/>
      <c r="X38" s="67"/>
      <c r="Y38" s="68"/>
      <c r="Z38" s="68"/>
      <c r="AA38" s="68"/>
    </row>
    <row r="39" spans="1:27" ht="26.25">
      <c r="A39" s="69"/>
      <c r="B39" s="595"/>
      <c r="C39" s="595"/>
      <c r="D39" s="595"/>
      <c r="E39" s="595"/>
      <c r="F39" s="595"/>
      <c r="G39" s="595"/>
      <c r="H39" s="595"/>
      <c r="I39" s="595"/>
      <c r="J39" s="595"/>
      <c r="K39" s="69"/>
      <c r="L39" s="69"/>
      <c r="M39" s="69"/>
      <c r="N39" s="69"/>
      <c r="O39" s="69"/>
      <c r="P39" s="69"/>
      <c r="Q39" s="69"/>
      <c r="R39" s="69" t="s">
        <v>48</v>
      </c>
      <c r="S39" s="71"/>
      <c r="T39" s="72" t="s">
        <v>49</v>
      </c>
      <c r="U39" s="73" t="s">
        <v>89</v>
      </c>
      <c r="V39" s="73"/>
      <c r="W39" s="73"/>
      <c r="X39" s="72"/>
      <c r="Y39" s="72"/>
      <c r="Z39" s="74"/>
      <c r="AA39" s="74"/>
    </row>
    <row r="40" spans="1:27" ht="26.25">
      <c r="A40" s="69"/>
      <c r="B40" s="332"/>
      <c r="C40" s="332"/>
      <c r="D40" s="332"/>
      <c r="E40" s="332"/>
      <c r="F40" s="332"/>
      <c r="G40" s="332"/>
      <c r="H40" s="332"/>
      <c r="I40" s="332"/>
      <c r="J40" s="332"/>
      <c r="K40" s="69"/>
      <c r="L40" s="69"/>
      <c r="M40" s="69"/>
      <c r="N40" s="69"/>
      <c r="O40" s="69"/>
      <c r="P40" s="69"/>
      <c r="Q40" s="69"/>
      <c r="R40" s="69"/>
      <c r="S40" s="71"/>
      <c r="T40" s="72"/>
      <c r="U40" s="73"/>
      <c r="V40" s="73"/>
      <c r="W40" s="73"/>
      <c r="X40" s="72"/>
      <c r="Y40" s="72"/>
      <c r="Z40" s="74"/>
      <c r="AA40" s="74"/>
    </row>
    <row r="41" spans="1:27" ht="26.25">
      <c r="A41" s="69"/>
      <c r="B41" s="332"/>
      <c r="C41" s="332"/>
      <c r="D41" s="332"/>
      <c r="E41" s="332"/>
      <c r="F41" s="332"/>
      <c r="G41" s="332"/>
      <c r="H41" s="332"/>
      <c r="I41" s="332"/>
      <c r="J41" s="332"/>
      <c r="K41" s="64"/>
      <c r="L41" s="64"/>
      <c r="M41" s="64"/>
      <c r="N41" s="64"/>
      <c r="O41" s="64"/>
      <c r="P41" s="64"/>
      <c r="Q41" s="64"/>
      <c r="R41" s="64"/>
      <c r="S41" s="64"/>
      <c r="T41" s="66"/>
      <c r="U41" s="66"/>
      <c r="V41" s="66"/>
      <c r="W41" s="66"/>
      <c r="X41" s="75"/>
      <c r="Y41" s="75"/>
      <c r="Z41" s="76"/>
      <c r="AA41" s="76"/>
    </row>
    <row r="42" spans="1:27" ht="26.25">
      <c r="A42" s="69"/>
      <c r="B42" s="332"/>
      <c r="C42" s="332"/>
      <c r="D42" s="332"/>
      <c r="E42" s="332"/>
      <c r="F42" s="332"/>
      <c r="G42" s="332"/>
      <c r="H42" s="332"/>
      <c r="I42" s="332"/>
      <c r="J42" s="332"/>
      <c r="K42" s="64" t="s">
        <v>50</v>
      </c>
      <c r="L42" s="64"/>
      <c r="M42" s="64"/>
      <c r="N42" s="64"/>
      <c r="O42" s="64"/>
      <c r="P42" s="64"/>
      <c r="Q42" s="64"/>
      <c r="R42" s="65"/>
      <c r="S42" s="65"/>
      <c r="T42" s="66"/>
      <c r="U42" s="67"/>
      <c r="V42" s="67"/>
      <c r="W42" s="67" t="s">
        <v>303</v>
      </c>
      <c r="X42" s="67"/>
      <c r="Y42" s="68"/>
      <c r="Z42" s="76"/>
      <c r="AA42" s="76"/>
    </row>
    <row r="43" spans="1:27" ht="26.25">
      <c r="A43" s="69"/>
      <c r="B43" s="332"/>
      <c r="C43" s="332"/>
      <c r="D43" s="332"/>
      <c r="E43" s="332"/>
      <c r="F43" s="332"/>
      <c r="G43" s="332"/>
      <c r="H43" s="332"/>
      <c r="I43" s="332"/>
      <c r="J43" s="332"/>
      <c r="K43" s="69"/>
      <c r="L43" s="69"/>
      <c r="M43" s="69"/>
      <c r="N43" s="69"/>
      <c r="O43" s="69"/>
      <c r="P43" s="69"/>
      <c r="Q43" s="69"/>
      <c r="R43" s="69" t="s">
        <v>48</v>
      </c>
      <c r="S43" s="71"/>
      <c r="T43" s="72" t="s">
        <v>51</v>
      </c>
      <c r="U43" s="73" t="s">
        <v>89</v>
      </c>
      <c r="V43" s="73"/>
      <c r="W43" s="73"/>
      <c r="X43" s="72"/>
      <c r="Y43" s="72"/>
      <c r="Z43" s="76"/>
      <c r="AA43" s="76"/>
    </row>
  </sheetData>
  <mergeCells count="42">
    <mergeCell ref="C6:AA6"/>
    <mergeCell ref="C1:AA1"/>
    <mergeCell ref="C2:AA2"/>
    <mergeCell ref="C3:AA3"/>
    <mergeCell ref="C4:AA4"/>
    <mergeCell ref="C5:AA5"/>
    <mergeCell ref="W7:AA7"/>
    <mergeCell ref="A8:AA8"/>
    <mergeCell ref="A9:AA9"/>
    <mergeCell ref="A10:A13"/>
    <mergeCell ref="B10:B13"/>
    <mergeCell ref="C10:C13"/>
    <mergeCell ref="D10:D13"/>
    <mergeCell ref="E10:E13"/>
    <mergeCell ref="F10:I10"/>
    <mergeCell ref="K10:P10"/>
    <mergeCell ref="Q10:T10"/>
    <mergeCell ref="V10:AA10"/>
    <mergeCell ref="F11:F13"/>
    <mergeCell ref="G11:J11"/>
    <mergeCell ref="K11:K13"/>
    <mergeCell ref="L11:L13"/>
    <mergeCell ref="Q11:Q13"/>
    <mergeCell ref="W11:W13"/>
    <mergeCell ref="P12:P13"/>
    <mergeCell ref="R12:R13"/>
    <mergeCell ref="S12:U12"/>
    <mergeCell ref="R11:U11"/>
    <mergeCell ref="V11:V13"/>
    <mergeCell ref="X11:X13"/>
    <mergeCell ref="Y11:Y13"/>
    <mergeCell ref="Z11:AA11"/>
    <mergeCell ref="Z12:Z13"/>
    <mergeCell ref="AA12:AA13"/>
    <mergeCell ref="A30:A34"/>
    <mergeCell ref="B39:J39"/>
    <mergeCell ref="G12:G13"/>
    <mergeCell ref="H12:J12"/>
    <mergeCell ref="O12:O13"/>
    <mergeCell ref="M11:M13"/>
    <mergeCell ref="N11:N13"/>
    <mergeCell ref="O11:P11"/>
  </mergeCells>
  <printOptions horizontalCentered="1"/>
  <pageMargins left="0.59055118110236227" right="0.39370078740157483" top="0.59055118110236227" bottom="0.39370078740157483" header="0.31496062992125984" footer="0.31496062992125984"/>
  <pageSetup paperSize="9" scale="40" orientation="landscape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AA46"/>
  <sheetViews>
    <sheetView zoomScale="55" zoomScaleNormal="55" workbookViewId="0">
      <selection activeCell="H24" sqref="H24:AA24"/>
    </sheetView>
  </sheetViews>
  <sheetFormatPr defaultRowHeight="15"/>
  <cols>
    <col min="2" max="2" width="62.28515625" customWidth="1"/>
  </cols>
  <sheetData>
    <row r="1" spans="1:27" ht="26.25">
      <c r="A1" s="1" t="s">
        <v>0</v>
      </c>
      <c r="B1" s="1"/>
      <c r="C1" s="559" t="s">
        <v>1</v>
      </c>
      <c r="D1" s="559"/>
      <c r="E1" s="559"/>
      <c r="F1" s="559"/>
      <c r="G1" s="559"/>
      <c r="H1" s="559"/>
      <c r="I1" s="559"/>
      <c r="J1" s="559"/>
      <c r="K1" s="559"/>
      <c r="L1" s="559"/>
      <c r="M1" s="559"/>
      <c r="N1" s="559"/>
      <c r="O1" s="559"/>
      <c r="P1" s="559"/>
      <c r="Q1" s="559"/>
      <c r="R1" s="559"/>
      <c r="S1" s="559"/>
      <c r="T1" s="559"/>
      <c r="U1" s="559"/>
      <c r="V1" s="559"/>
      <c r="W1" s="559"/>
      <c r="X1" s="559"/>
      <c r="Y1" s="559"/>
      <c r="Z1" s="559"/>
      <c r="AA1" s="559"/>
    </row>
    <row r="2" spans="1:27" ht="26.25">
      <c r="A2" s="1" t="s">
        <v>2</v>
      </c>
      <c r="B2" s="1"/>
      <c r="C2" s="559"/>
      <c r="D2" s="559"/>
      <c r="E2" s="559"/>
      <c r="F2" s="559"/>
      <c r="G2" s="559"/>
      <c r="H2" s="559"/>
      <c r="I2" s="559"/>
      <c r="J2" s="559"/>
      <c r="K2" s="559"/>
      <c r="L2" s="559"/>
      <c r="M2" s="559"/>
      <c r="N2" s="559"/>
      <c r="O2" s="559"/>
      <c r="P2" s="559"/>
      <c r="Q2" s="559"/>
      <c r="R2" s="559"/>
      <c r="S2" s="559"/>
      <c r="T2" s="559"/>
      <c r="U2" s="559"/>
      <c r="V2" s="559"/>
      <c r="W2" s="559"/>
      <c r="X2" s="559"/>
      <c r="Y2" s="559"/>
      <c r="Z2" s="559"/>
      <c r="AA2" s="559"/>
    </row>
    <row r="3" spans="1:27" ht="26.25">
      <c r="A3" s="1"/>
      <c r="B3" s="1"/>
      <c r="C3" s="560" t="s">
        <v>3</v>
      </c>
      <c r="D3" s="560"/>
      <c r="E3" s="560"/>
      <c r="F3" s="560"/>
      <c r="G3" s="560"/>
      <c r="H3" s="560"/>
      <c r="I3" s="560"/>
      <c r="J3" s="560"/>
      <c r="K3" s="560"/>
      <c r="L3" s="560"/>
      <c r="M3" s="560"/>
      <c r="N3" s="560"/>
      <c r="O3" s="560"/>
      <c r="P3" s="560"/>
      <c r="Q3" s="560"/>
      <c r="R3" s="560"/>
      <c r="S3" s="560"/>
      <c r="T3" s="560"/>
      <c r="U3" s="560"/>
      <c r="V3" s="560"/>
      <c r="W3" s="560"/>
      <c r="X3" s="560"/>
      <c r="Y3" s="560"/>
      <c r="Z3" s="560"/>
      <c r="AA3" s="560"/>
    </row>
    <row r="4" spans="1:27" ht="26.25">
      <c r="A4" s="1" t="s">
        <v>4</v>
      </c>
      <c r="B4" s="1"/>
      <c r="C4" s="559" t="s">
        <v>84</v>
      </c>
      <c r="D4" s="559"/>
      <c r="E4" s="559"/>
      <c r="F4" s="559"/>
      <c r="G4" s="559"/>
      <c r="H4" s="559"/>
      <c r="I4" s="559"/>
      <c r="J4" s="559"/>
      <c r="K4" s="559"/>
      <c r="L4" s="559"/>
      <c r="M4" s="559"/>
      <c r="N4" s="559"/>
      <c r="O4" s="559"/>
      <c r="P4" s="559"/>
      <c r="Q4" s="559"/>
      <c r="R4" s="559"/>
      <c r="S4" s="559"/>
      <c r="T4" s="559"/>
      <c r="U4" s="559"/>
      <c r="V4" s="559"/>
      <c r="W4" s="559"/>
      <c r="X4" s="559"/>
      <c r="Y4" s="559"/>
      <c r="Z4" s="559"/>
      <c r="AA4" s="559"/>
    </row>
    <row r="5" spans="1:27" ht="26.25">
      <c r="A5" s="1" t="s">
        <v>5</v>
      </c>
      <c r="B5" s="1"/>
      <c r="C5" s="561" t="s">
        <v>266</v>
      </c>
      <c r="D5" s="561"/>
      <c r="E5" s="561"/>
      <c r="F5" s="561"/>
      <c r="G5" s="561"/>
      <c r="H5" s="561"/>
      <c r="I5" s="561"/>
      <c r="J5" s="561"/>
      <c r="K5" s="561"/>
      <c r="L5" s="561"/>
      <c r="M5" s="561"/>
      <c r="N5" s="561"/>
      <c r="O5" s="561"/>
      <c r="P5" s="561"/>
      <c r="Q5" s="561"/>
      <c r="R5" s="561"/>
      <c r="S5" s="561"/>
      <c r="T5" s="561"/>
      <c r="U5" s="561"/>
      <c r="V5" s="561"/>
      <c r="W5" s="561"/>
      <c r="X5" s="561"/>
      <c r="Y5" s="561"/>
      <c r="Z5" s="561"/>
      <c r="AA5" s="561"/>
    </row>
    <row r="6" spans="1:27" ht="26.25">
      <c r="A6" s="1" t="s">
        <v>179</v>
      </c>
      <c r="B6" s="1"/>
      <c r="C6" s="559" t="s">
        <v>6</v>
      </c>
      <c r="D6" s="559"/>
      <c r="E6" s="559"/>
      <c r="F6" s="559"/>
      <c r="G6" s="559"/>
      <c r="H6" s="559"/>
      <c r="I6" s="559"/>
      <c r="J6" s="559"/>
      <c r="K6" s="559"/>
      <c r="L6" s="559"/>
      <c r="M6" s="559"/>
      <c r="N6" s="559"/>
      <c r="O6" s="559"/>
      <c r="P6" s="559"/>
      <c r="Q6" s="559"/>
      <c r="R6" s="559"/>
      <c r="S6" s="559"/>
      <c r="T6" s="559"/>
      <c r="U6" s="559"/>
      <c r="V6" s="559"/>
      <c r="W6" s="559"/>
      <c r="X6" s="559"/>
      <c r="Y6" s="559"/>
      <c r="Z6" s="559"/>
      <c r="AA6" s="559"/>
    </row>
    <row r="7" spans="1:27" ht="27" thickBo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562"/>
      <c r="X7" s="562"/>
      <c r="Y7" s="562"/>
      <c r="Z7" s="562"/>
      <c r="AA7" s="562"/>
    </row>
    <row r="8" spans="1:27" ht="21" thickBot="1">
      <c r="A8" s="563" t="s">
        <v>287</v>
      </c>
      <c r="B8" s="564"/>
      <c r="C8" s="564"/>
      <c r="D8" s="564"/>
      <c r="E8" s="564"/>
      <c r="F8" s="564"/>
      <c r="G8" s="564"/>
      <c r="H8" s="564"/>
      <c r="I8" s="564"/>
      <c r="J8" s="564"/>
      <c r="K8" s="564"/>
      <c r="L8" s="564"/>
      <c r="M8" s="564"/>
      <c r="N8" s="564"/>
      <c r="O8" s="564"/>
      <c r="P8" s="564"/>
      <c r="Q8" s="564"/>
      <c r="R8" s="564"/>
      <c r="S8" s="564"/>
      <c r="T8" s="564"/>
      <c r="U8" s="564"/>
      <c r="V8" s="564"/>
      <c r="W8" s="564"/>
      <c r="X8" s="564"/>
      <c r="Y8" s="564"/>
      <c r="Z8" s="564"/>
      <c r="AA8" s="565"/>
    </row>
    <row r="9" spans="1:27" ht="21" thickBot="1">
      <c r="A9" s="563" t="s">
        <v>62</v>
      </c>
      <c r="B9" s="564"/>
      <c r="C9" s="564"/>
      <c r="D9" s="564"/>
      <c r="E9" s="564"/>
      <c r="F9" s="564"/>
      <c r="G9" s="564"/>
      <c r="H9" s="564"/>
      <c r="I9" s="564"/>
      <c r="J9" s="564"/>
      <c r="K9" s="564"/>
      <c r="L9" s="564"/>
      <c r="M9" s="564"/>
      <c r="N9" s="564"/>
      <c r="O9" s="564"/>
      <c r="P9" s="564"/>
      <c r="Q9" s="564"/>
      <c r="R9" s="564"/>
      <c r="S9" s="564"/>
      <c r="T9" s="564"/>
      <c r="U9" s="564"/>
      <c r="V9" s="564"/>
      <c r="W9" s="564"/>
      <c r="X9" s="564"/>
      <c r="Y9" s="564"/>
      <c r="Z9" s="564"/>
      <c r="AA9" s="565"/>
    </row>
    <row r="10" spans="1:27" ht="21" thickBot="1">
      <c r="A10" s="566" t="s">
        <v>7</v>
      </c>
      <c r="B10" s="569" t="s">
        <v>8</v>
      </c>
      <c r="C10" s="566" t="s">
        <v>9</v>
      </c>
      <c r="D10" s="572" t="s">
        <v>10</v>
      </c>
      <c r="E10" s="573" t="s">
        <v>11</v>
      </c>
      <c r="F10" s="574" t="s">
        <v>56</v>
      </c>
      <c r="G10" s="575"/>
      <c r="H10" s="575"/>
      <c r="I10" s="575"/>
      <c r="J10" s="89">
        <v>17</v>
      </c>
      <c r="K10" s="575" t="s">
        <v>12</v>
      </c>
      <c r="L10" s="575"/>
      <c r="M10" s="575"/>
      <c r="N10" s="575"/>
      <c r="O10" s="575"/>
      <c r="P10" s="576"/>
      <c r="Q10" s="574" t="s">
        <v>57</v>
      </c>
      <c r="R10" s="575"/>
      <c r="S10" s="575"/>
      <c r="T10" s="576"/>
      <c r="U10" s="89">
        <v>22</v>
      </c>
      <c r="V10" s="574" t="s">
        <v>12</v>
      </c>
      <c r="W10" s="575"/>
      <c r="X10" s="575"/>
      <c r="Y10" s="575"/>
      <c r="Z10" s="575"/>
      <c r="AA10" s="576"/>
    </row>
    <row r="11" spans="1:27" ht="21" thickBot="1">
      <c r="A11" s="567"/>
      <c r="B11" s="570"/>
      <c r="C11" s="567"/>
      <c r="D11" s="572"/>
      <c r="E11" s="573"/>
      <c r="F11" s="577" t="s">
        <v>13</v>
      </c>
      <c r="G11" s="578" t="s">
        <v>14</v>
      </c>
      <c r="H11" s="579"/>
      <c r="I11" s="579"/>
      <c r="J11" s="579"/>
      <c r="K11" s="580" t="s">
        <v>15</v>
      </c>
      <c r="L11" s="582" t="s">
        <v>16</v>
      </c>
      <c r="M11" s="582" t="s">
        <v>17</v>
      </c>
      <c r="N11" s="582" t="s">
        <v>18</v>
      </c>
      <c r="O11" s="588" t="s">
        <v>19</v>
      </c>
      <c r="P11" s="589"/>
      <c r="Q11" s="568" t="s">
        <v>13</v>
      </c>
      <c r="R11" s="578" t="s">
        <v>14</v>
      </c>
      <c r="S11" s="579"/>
      <c r="T11" s="579"/>
      <c r="U11" s="579"/>
      <c r="V11" s="580" t="s">
        <v>15</v>
      </c>
      <c r="W11" s="582" t="s">
        <v>16</v>
      </c>
      <c r="X11" s="582" t="s">
        <v>17</v>
      </c>
      <c r="Y11" s="582" t="s">
        <v>18</v>
      </c>
      <c r="Z11" s="588" t="s">
        <v>19</v>
      </c>
      <c r="AA11" s="589"/>
    </row>
    <row r="12" spans="1:27" ht="21" thickBot="1">
      <c r="A12" s="567"/>
      <c r="B12" s="570"/>
      <c r="C12" s="567"/>
      <c r="D12" s="572"/>
      <c r="E12" s="573"/>
      <c r="F12" s="577"/>
      <c r="G12" s="586" t="s">
        <v>13</v>
      </c>
      <c r="H12" s="587" t="s">
        <v>20</v>
      </c>
      <c r="I12" s="587"/>
      <c r="J12" s="587"/>
      <c r="K12" s="581"/>
      <c r="L12" s="583"/>
      <c r="M12" s="583"/>
      <c r="N12" s="583"/>
      <c r="O12" s="590" t="s">
        <v>21</v>
      </c>
      <c r="P12" s="584" t="s">
        <v>22</v>
      </c>
      <c r="Q12" s="572"/>
      <c r="R12" s="586" t="s">
        <v>13</v>
      </c>
      <c r="S12" s="587" t="s">
        <v>20</v>
      </c>
      <c r="T12" s="587"/>
      <c r="U12" s="587"/>
      <c r="V12" s="581"/>
      <c r="W12" s="583"/>
      <c r="X12" s="583"/>
      <c r="Y12" s="583"/>
      <c r="Z12" s="590" t="s">
        <v>23</v>
      </c>
      <c r="AA12" s="584" t="s">
        <v>24</v>
      </c>
    </row>
    <row r="13" spans="1:27" ht="292.5" customHeight="1" thickBot="1">
      <c r="A13" s="568"/>
      <c r="B13" s="571"/>
      <c r="C13" s="568"/>
      <c r="D13" s="572"/>
      <c r="E13" s="573"/>
      <c r="F13" s="577"/>
      <c r="G13" s="586"/>
      <c r="H13" s="2" t="s">
        <v>25</v>
      </c>
      <c r="I13" s="3" t="s">
        <v>26</v>
      </c>
      <c r="J13" s="4" t="s">
        <v>27</v>
      </c>
      <c r="K13" s="581"/>
      <c r="L13" s="583"/>
      <c r="M13" s="583"/>
      <c r="N13" s="583"/>
      <c r="O13" s="591"/>
      <c r="P13" s="585"/>
      <c r="Q13" s="572"/>
      <c r="R13" s="586"/>
      <c r="S13" s="2" t="s">
        <v>25</v>
      </c>
      <c r="T13" s="3" t="s">
        <v>26</v>
      </c>
      <c r="U13" s="4" t="s">
        <v>27</v>
      </c>
      <c r="V13" s="581"/>
      <c r="W13" s="583"/>
      <c r="X13" s="583"/>
      <c r="Y13" s="583"/>
      <c r="Z13" s="591"/>
      <c r="AA13" s="585"/>
    </row>
    <row r="14" spans="1:27" ht="20.25">
      <c r="A14" s="82" t="s">
        <v>28</v>
      </c>
      <c r="B14" s="97" t="s">
        <v>63</v>
      </c>
      <c r="C14" s="132">
        <v>164</v>
      </c>
      <c r="D14" s="147">
        <v>0</v>
      </c>
      <c r="E14" s="144">
        <f>F14+Q14</f>
        <v>78</v>
      </c>
      <c r="F14" s="10">
        <f t="shared" ref="F14:F30" si="0">G14+K14+N14+M14</f>
        <v>34</v>
      </c>
      <c r="G14" s="94">
        <f>H14+I14+J14</f>
        <v>34</v>
      </c>
      <c r="H14" s="9">
        <v>34</v>
      </c>
      <c r="I14" s="6"/>
      <c r="J14" s="7"/>
      <c r="K14" s="9"/>
      <c r="L14" s="6"/>
      <c r="M14" s="6"/>
      <c r="N14" s="6"/>
      <c r="O14" s="6"/>
      <c r="P14" s="7"/>
      <c r="Q14" s="104">
        <f>V14+X14+Y14+R14</f>
        <v>44</v>
      </c>
      <c r="R14" s="8">
        <f t="shared" ref="R14:R30" si="1">S14+T14+U14</f>
        <v>44</v>
      </c>
      <c r="S14" s="9">
        <v>44</v>
      </c>
      <c r="T14" s="6"/>
      <c r="U14" s="7"/>
      <c r="V14" s="9"/>
      <c r="W14" s="6"/>
      <c r="X14" s="6"/>
      <c r="Y14" s="6"/>
      <c r="Z14" s="6"/>
      <c r="AA14" s="10"/>
    </row>
    <row r="15" spans="1:27" ht="20.25">
      <c r="A15" s="88" t="s">
        <v>29</v>
      </c>
      <c r="B15" s="98" t="s">
        <v>64</v>
      </c>
      <c r="C15" s="133">
        <v>144</v>
      </c>
      <c r="D15" s="148">
        <v>0</v>
      </c>
      <c r="E15" s="145">
        <f t="shared" ref="E15:E30" si="2">F15+Q15</f>
        <v>78</v>
      </c>
      <c r="F15" s="16">
        <f t="shared" si="0"/>
        <v>34</v>
      </c>
      <c r="G15" s="95">
        <f t="shared" ref="G15:G30" si="3">H15+I15+J15</f>
        <v>34</v>
      </c>
      <c r="H15" s="15">
        <v>34</v>
      </c>
      <c r="I15" s="12"/>
      <c r="J15" s="13"/>
      <c r="K15" s="15"/>
      <c r="L15" s="12"/>
      <c r="M15" s="12"/>
      <c r="N15" s="12"/>
      <c r="O15" s="12"/>
      <c r="P15" s="13"/>
      <c r="Q15" s="105">
        <f t="shared" ref="Q15:Q30" si="4">V15+X15+Y15+R15</f>
        <v>44</v>
      </c>
      <c r="R15" s="14">
        <f t="shared" si="1"/>
        <v>44</v>
      </c>
      <c r="S15" s="15">
        <v>44</v>
      </c>
      <c r="T15" s="12"/>
      <c r="U15" s="13"/>
      <c r="V15" s="15"/>
      <c r="W15" s="12"/>
      <c r="X15" s="12"/>
      <c r="Y15" s="12"/>
      <c r="Z15" s="12"/>
      <c r="AA15" s="16"/>
    </row>
    <row r="16" spans="1:27" ht="20.25">
      <c r="A16" s="88" t="s">
        <v>30</v>
      </c>
      <c r="B16" s="98" t="s">
        <v>65</v>
      </c>
      <c r="C16" s="133">
        <v>62</v>
      </c>
      <c r="D16" s="148">
        <v>0</v>
      </c>
      <c r="E16" s="145">
        <f t="shared" si="2"/>
        <v>62</v>
      </c>
      <c r="F16" s="16">
        <f t="shared" si="0"/>
        <v>18</v>
      </c>
      <c r="G16" s="95">
        <f t="shared" si="3"/>
        <v>18</v>
      </c>
      <c r="H16" s="15">
        <v>18</v>
      </c>
      <c r="I16" s="12"/>
      <c r="J16" s="13"/>
      <c r="K16" s="15"/>
      <c r="L16" s="12"/>
      <c r="M16" s="12"/>
      <c r="N16" s="12"/>
      <c r="O16" s="12"/>
      <c r="P16" s="13"/>
      <c r="Q16" s="105">
        <f t="shared" si="4"/>
        <v>44</v>
      </c>
      <c r="R16" s="14">
        <f t="shared" si="1"/>
        <v>44</v>
      </c>
      <c r="S16" s="15">
        <v>44</v>
      </c>
      <c r="T16" s="12"/>
      <c r="U16" s="13"/>
      <c r="V16" s="15"/>
      <c r="W16" s="12"/>
      <c r="X16" s="12"/>
      <c r="Y16" s="12"/>
      <c r="Z16" s="12"/>
      <c r="AA16" s="16"/>
    </row>
    <row r="17" spans="1:27" ht="20.25">
      <c r="A17" s="88" t="s">
        <v>31</v>
      </c>
      <c r="B17" s="98" t="s">
        <v>126</v>
      </c>
      <c r="C17" s="133">
        <v>144</v>
      </c>
      <c r="D17" s="148">
        <v>0</v>
      </c>
      <c r="E17" s="145">
        <f t="shared" si="2"/>
        <v>78</v>
      </c>
      <c r="F17" s="16">
        <f t="shared" si="0"/>
        <v>34</v>
      </c>
      <c r="G17" s="95">
        <f t="shared" si="3"/>
        <v>34</v>
      </c>
      <c r="H17" s="15"/>
      <c r="I17" s="12"/>
      <c r="J17" s="13">
        <v>34</v>
      </c>
      <c r="K17" s="15"/>
      <c r="L17" s="12"/>
      <c r="M17" s="12"/>
      <c r="N17" s="12"/>
      <c r="O17" s="12"/>
      <c r="P17" s="13"/>
      <c r="Q17" s="105">
        <f t="shared" si="4"/>
        <v>44</v>
      </c>
      <c r="R17" s="14">
        <f t="shared" si="1"/>
        <v>44</v>
      </c>
      <c r="S17" s="15"/>
      <c r="T17" s="12"/>
      <c r="U17" s="13">
        <v>44</v>
      </c>
      <c r="V17" s="15"/>
      <c r="W17" s="12"/>
      <c r="X17" s="12"/>
      <c r="Y17" s="12"/>
      <c r="Z17" s="12"/>
      <c r="AA17" s="16"/>
    </row>
    <row r="18" spans="1:27" ht="20.25">
      <c r="A18" s="88" t="s">
        <v>32</v>
      </c>
      <c r="B18" s="98" t="s">
        <v>66</v>
      </c>
      <c r="C18" s="133">
        <v>130</v>
      </c>
      <c r="D18" s="148">
        <v>0</v>
      </c>
      <c r="E18" s="145">
        <f t="shared" si="2"/>
        <v>44</v>
      </c>
      <c r="F18" s="16">
        <f t="shared" si="0"/>
        <v>0</v>
      </c>
      <c r="G18" s="95">
        <f t="shared" si="3"/>
        <v>0</v>
      </c>
      <c r="H18" s="15"/>
      <c r="I18" s="12"/>
      <c r="J18" s="13"/>
      <c r="K18" s="15"/>
      <c r="L18" s="12"/>
      <c r="M18" s="12"/>
      <c r="N18" s="12"/>
      <c r="O18" s="12"/>
      <c r="P18" s="13"/>
      <c r="Q18" s="105">
        <f t="shared" si="4"/>
        <v>44</v>
      </c>
      <c r="R18" s="14">
        <f t="shared" si="1"/>
        <v>44</v>
      </c>
      <c r="S18" s="15">
        <v>44</v>
      </c>
      <c r="T18" s="12"/>
      <c r="U18" s="13"/>
      <c r="V18" s="15"/>
      <c r="W18" s="12"/>
      <c r="X18" s="12"/>
      <c r="Y18" s="12"/>
      <c r="Z18" s="12"/>
      <c r="AA18" s="16"/>
    </row>
    <row r="19" spans="1:27" ht="20.25">
      <c r="A19" s="88" t="s">
        <v>33</v>
      </c>
      <c r="B19" s="98" t="s">
        <v>67</v>
      </c>
      <c r="C19" s="133">
        <v>78</v>
      </c>
      <c r="D19" s="148">
        <v>0</v>
      </c>
      <c r="E19" s="145">
        <f t="shared" si="2"/>
        <v>78</v>
      </c>
      <c r="F19" s="16">
        <f t="shared" si="0"/>
        <v>34</v>
      </c>
      <c r="G19" s="95">
        <f t="shared" si="3"/>
        <v>34</v>
      </c>
      <c r="H19" s="15">
        <v>34</v>
      </c>
      <c r="I19" s="12"/>
      <c r="J19" s="13"/>
      <c r="K19" s="15"/>
      <c r="L19" s="12"/>
      <c r="M19" s="12"/>
      <c r="N19" s="12"/>
      <c r="O19" s="12"/>
      <c r="P19" s="13"/>
      <c r="Q19" s="105">
        <f t="shared" si="4"/>
        <v>44</v>
      </c>
      <c r="R19" s="14">
        <f t="shared" si="1"/>
        <v>44</v>
      </c>
      <c r="S19" s="15">
        <v>44</v>
      </c>
      <c r="T19" s="12"/>
      <c r="U19" s="13"/>
      <c r="V19" s="15"/>
      <c r="W19" s="12"/>
      <c r="X19" s="12"/>
      <c r="Y19" s="12"/>
      <c r="Z19" s="12"/>
      <c r="AA19" s="16"/>
    </row>
    <row r="20" spans="1:27" ht="20.25">
      <c r="A20" s="88" t="s">
        <v>34</v>
      </c>
      <c r="B20" s="98" t="s">
        <v>69</v>
      </c>
      <c r="C20" s="133">
        <v>232</v>
      </c>
      <c r="D20" s="148">
        <v>0</v>
      </c>
      <c r="E20" s="145">
        <f t="shared" si="2"/>
        <v>112</v>
      </c>
      <c r="F20" s="16">
        <f t="shared" si="0"/>
        <v>68</v>
      </c>
      <c r="G20" s="95">
        <f t="shared" si="3"/>
        <v>68</v>
      </c>
      <c r="H20" s="15">
        <v>68</v>
      </c>
      <c r="I20" s="12"/>
      <c r="J20" s="13"/>
      <c r="K20" s="15"/>
      <c r="L20" s="12"/>
      <c r="M20" s="12"/>
      <c r="N20" s="12"/>
      <c r="O20" s="12"/>
      <c r="P20" s="13"/>
      <c r="Q20" s="105">
        <f t="shared" si="4"/>
        <v>44</v>
      </c>
      <c r="R20" s="14">
        <f t="shared" si="1"/>
        <v>44</v>
      </c>
      <c r="S20" s="15">
        <v>44</v>
      </c>
      <c r="T20" s="12"/>
      <c r="U20" s="13"/>
      <c r="V20" s="15"/>
      <c r="W20" s="12"/>
      <c r="X20" s="12"/>
      <c r="Y20" s="12"/>
      <c r="Z20" s="12"/>
      <c r="AA20" s="16"/>
    </row>
    <row r="21" spans="1:27" ht="20.25">
      <c r="A21" s="88" t="s">
        <v>35</v>
      </c>
      <c r="B21" s="98" t="s">
        <v>70</v>
      </c>
      <c r="C21" s="133">
        <v>216</v>
      </c>
      <c r="D21" s="148">
        <v>0</v>
      </c>
      <c r="E21" s="145">
        <f t="shared" si="2"/>
        <v>116</v>
      </c>
      <c r="F21" s="16">
        <f t="shared" si="0"/>
        <v>50</v>
      </c>
      <c r="G21" s="95">
        <f t="shared" si="3"/>
        <v>50</v>
      </c>
      <c r="H21" s="15">
        <v>50</v>
      </c>
      <c r="I21" s="12"/>
      <c r="J21" s="13"/>
      <c r="K21" s="15"/>
      <c r="L21" s="12"/>
      <c r="M21" s="12"/>
      <c r="N21" s="12"/>
      <c r="O21" s="12"/>
      <c r="P21" s="13"/>
      <c r="Q21" s="105">
        <f t="shared" si="4"/>
        <v>66</v>
      </c>
      <c r="R21" s="14">
        <f t="shared" si="1"/>
        <v>66</v>
      </c>
      <c r="S21" s="15">
        <v>66</v>
      </c>
      <c r="T21" s="12"/>
      <c r="U21" s="13"/>
      <c r="V21" s="15"/>
      <c r="W21" s="12"/>
      <c r="X21" s="12"/>
      <c r="Y21" s="12"/>
      <c r="Z21" s="12"/>
      <c r="AA21" s="16"/>
    </row>
    <row r="22" spans="1:27" ht="20.25">
      <c r="A22" s="88" t="s">
        <v>36</v>
      </c>
      <c r="B22" s="98" t="s">
        <v>71</v>
      </c>
      <c r="C22" s="133">
        <v>100</v>
      </c>
      <c r="D22" s="148">
        <v>0</v>
      </c>
      <c r="E22" s="145">
        <f t="shared" si="2"/>
        <v>100</v>
      </c>
      <c r="F22" s="16">
        <f t="shared" si="0"/>
        <v>34</v>
      </c>
      <c r="G22" s="95">
        <f t="shared" si="3"/>
        <v>34</v>
      </c>
      <c r="H22" s="15">
        <v>34</v>
      </c>
      <c r="I22" s="12"/>
      <c r="J22" s="13"/>
      <c r="K22" s="15"/>
      <c r="L22" s="12"/>
      <c r="M22" s="12"/>
      <c r="N22" s="12"/>
      <c r="O22" s="12"/>
      <c r="P22" s="13"/>
      <c r="Q22" s="105">
        <f t="shared" si="4"/>
        <v>66</v>
      </c>
      <c r="R22" s="14">
        <f t="shared" si="1"/>
        <v>66</v>
      </c>
      <c r="S22" s="15">
        <v>66</v>
      </c>
      <c r="T22" s="12"/>
      <c r="U22" s="13"/>
      <c r="V22" s="15"/>
      <c r="W22" s="12"/>
      <c r="X22" s="12"/>
      <c r="Y22" s="12"/>
      <c r="Z22" s="12"/>
      <c r="AA22" s="16"/>
    </row>
    <row r="23" spans="1:27" ht="20.25">
      <c r="A23" s="88" t="s">
        <v>37</v>
      </c>
      <c r="B23" s="98" t="s">
        <v>129</v>
      </c>
      <c r="C23" s="133">
        <v>220</v>
      </c>
      <c r="D23" s="148">
        <v>0</v>
      </c>
      <c r="E23" s="145">
        <f t="shared" si="2"/>
        <v>122</v>
      </c>
      <c r="F23" s="16">
        <f t="shared" si="0"/>
        <v>34</v>
      </c>
      <c r="G23" s="95">
        <f t="shared" si="3"/>
        <v>34</v>
      </c>
      <c r="H23" s="15">
        <v>34</v>
      </c>
      <c r="I23" s="12"/>
      <c r="J23" s="13"/>
      <c r="K23" s="15"/>
      <c r="L23" s="12"/>
      <c r="M23" s="12"/>
      <c r="N23" s="12"/>
      <c r="O23" s="12"/>
      <c r="P23" s="13"/>
      <c r="Q23" s="105">
        <f t="shared" si="4"/>
        <v>88</v>
      </c>
      <c r="R23" s="14">
        <f t="shared" si="1"/>
        <v>88</v>
      </c>
      <c r="S23" s="15">
        <v>88</v>
      </c>
      <c r="T23" s="12"/>
      <c r="U23" s="13"/>
      <c r="V23" s="15"/>
      <c r="W23" s="12"/>
      <c r="X23" s="12"/>
      <c r="Y23" s="12"/>
      <c r="Z23" s="12"/>
      <c r="AA23" s="16"/>
    </row>
    <row r="24" spans="1:27" ht="20.25">
      <c r="A24" s="88" t="s">
        <v>38</v>
      </c>
      <c r="B24" s="98" t="s">
        <v>72</v>
      </c>
      <c r="C24" s="133">
        <v>112</v>
      </c>
      <c r="D24" s="148">
        <v>0</v>
      </c>
      <c r="E24" s="145">
        <f t="shared" si="2"/>
        <v>112</v>
      </c>
      <c r="F24" s="16">
        <f t="shared" si="0"/>
        <v>68</v>
      </c>
      <c r="G24" s="95">
        <f t="shared" si="3"/>
        <v>68</v>
      </c>
      <c r="H24" s="15">
        <v>42</v>
      </c>
      <c r="I24" s="12">
        <v>10</v>
      </c>
      <c r="J24" s="13">
        <v>16</v>
      </c>
      <c r="K24" s="15"/>
      <c r="L24" s="12"/>
      <c r="M24" s="12"/>
      <c r="N24" s="12"/>
      <c r="O24" s="12"/>
      <c r="P24" s="13"/>
      <c r="Q24" s="105">
        <f t="shared" si="4"/>
        <v>44</v>
      </c>
      <c r="R24" s="14">
        <f t="shared" si="1"/>
        <v>44</v>
      </c>
      <c r="S24" s="15">
        <v>24</v>
      </c>
      <c r="T24" s="12">
        <v>10</v>
      </c>
      <c r="U24" s="13">
        <v>10</v>
      </c>
      <c r="V24" s="15"/>
      <c r="W24" s="12"/>
      <c r="X24" s="12"/>
      <c r="Y24" s="12"/>
      <c r="Z24" s="12"/>
      <c r="AA24" s="16"/>
    </row>
    <row r="25" spans="1:27" ht="20.25">
      <c r="A25" s="88" t="s">
        <v>39</v>
      </c>
      <c r="B25" s="98" t="s">
        <v>73</v>
      </c>
      <c r="C25" s="133">
        <v>78</v>
      </c>
      <c r="D25" s="148">
        <v>0</v>
      </c>
      <c r="E25" s="145">
        <f t="shared" si="2"/>
        <v>78</v>
      </c>
      <c r="F25" s="16">
        <f t="shared" si="0"/>
        <v>34</v>
      </c>
      <c r="G25" s="95">
        <f t="shared" si="3"/>
        <v>34</v>
      </c>
      <c r="H25" s="15">
        <v>34</v>
      </c>
      <c r="I25" s="12"/>
      <c r="J25" s="13"/>
      <c r="K25" s="15"/>
      <c r="L25" s="12"/>
      <c r="M25" s="12"/>
      <c r="N25" s="12"/>
      <c r="O25" s="12"/>
      <c r="P25" s="13"/>
      <c r="Q25" s="105">
        <f t="shared" si="4"/>
        <v>44</v>
      </c>
      <c r="R25" s="14">
        <f t="shared" si="1"/>
        <v>44</v>
      </c>
      <c r="S25" s="15">
        <v>44</v>
      </c>
      <c r="T25" s="12"/>
      <c r="U25" s="13"/>
      <c r="V25" s="15"/>
      <c r="W25" s="12"/>
      <c r="X25" s="12"/>
      <c r="Y25" s="12"/>
      <c r="Z25" s="12"/>
      <c r="AA25" s="16"/>
    </row>
    <row r="26" spans="1:27" ht="21" thickBot="1">
      <c r="A26" s="88" t="s">
        <v>40</v>
      </c>
      <c r="B26" s="98" t="s">
        <v>75</v>
      </c>
      <c r="C26" s="133">
        <v>110</v>
      </c>
      <c r="D26" s="148">
        <v>0</v>
      </c>
      <c r="E26" s="145">
        <f t="shared" si="2"/>
        <v>78</v>
      </c>
      <c r="F26" s="16">
        <f t="shared" si="0"/>
        <v>34</v>
      </c>
      <c r="G26" s="95">
        <f t="shared" si="3"/>
        <v>34</v>
      </c>
      <c r="H26" s="15">
        <v>34</v>
      </c>
      <c r="I26" s="12"/>
      <c r="J26" s="13"/>
      <c r="K26" s="15"/>
      <c r="L26" s="12"/>
      <c r="M26" s="12"/>
      <c r="N26" s="12"/>
      <c r="O26" s="12"/>
      <c r="P26" s="13"/>
      <c r="Q26" s="105">
        <f t="shared" si="4"/>
        <v>44</v>
      </c>
      <c r="R26" s="14">
        <f t="shared" si="1"/>
        <v>44</v>
      </c>
      <c r="S26" s="15">
        <v>44</v>
      </c>
      <c r="T26" s="12"/>
      <c r="U26" s="13"/>
      <c r="V26" s="15"/>
      <c r="W26" s="12"/>
      <c r="X26" s="12"/>
      <c r="Y26" s="12"/>
      <c r="Z26" s="12"/>
      <c r="AA26" s="16"/>
    </row>
    <row r="27" spans="1:27" ht="20.25">
      <c r="A27" s="156" t="s">
        <v>41</v>
      </c>
      <c r="B27" s="129" t="s">
        <v>68</v>
      </c>
      <c r="C27" s="132">
        <v>75</v>
      </c>
      <c r="D27" s="147">
        <f t="shared" ref="D27:D30" si="5">E27/30</f>
        <v>2.5</v>
      </c>
      <c r="E27" s="144">
        <f t="shared" si="2"/>
        <v>75</v>
      </c>
      <c r="F27" s="10">
        <f t="shared" si="0"/>
        <v>75</v>
      </c>
      <c r="G27" s="120">
        <f t="shared" si="3"/>
        <v>34</v>
      </c>
      <c r="H27" s="9">
        <v>18</v>
      </c>
      <c r="I27" s="6"/>
      <c r="J27" s="7">
        <v>16</v>
      </c>
      <c r="K27" s="9">
        <v>41</v>
      </c>
      <c r="L27" s="6"/>
      <c r="M27" s="6"/>
      <c r="N27" s="6"/>
      <c r="O27" s="6"/>
      <c r="P27" s="7" t="s">
        <v>59</v>
      </c>
      <c r="Q27" s="104">
        <f t="shared" si="4"/>
        <v>0</v>
      </c>
      <c r="R27" s="8">
        <f t="shared" si="1"/>
        <v>0</v>
      </c>
      <c r="S27" s="9"/>
      <c r="T27" s="124"/>
      <c r="U27" s="125"/>
      <c r="V27" s="130"/>
      <c r="W27" s="6"/>
      <c r="X27" s="6"/>
      <c r="Y27" s="6"/>
      <c r="Z27" s="6"/>
      <c r="AA27" s="131"/>
    </row>
    <row r="28" spans="1:27" ht="20.25">
      <c r="A28" s="112" t="s">
        <v>52</v>
      </c>
      <c r="B28" s="98" t="s">
        <v>197</v>
      </c>
      <c r="C28" s="133">
        <v>90</v>
      </c>
      <c r="D28" s="148">
        <f t="shared" si="5"/>
        <v>3</v>
      </c>
      <c r="E28" s="145">
        <f t="shared" si="2"/>
        <v>90</v>
      </c>
      <c r="F28" s="16">
        <f t="shared" si="0"/>
        <v>90</v>
      </c>
      <c r="G28" s="95">
        <f t="shared" si="3"/>
        <v>34</v>
      </c>
      <c r="H28" s="15">
        <v>18</v>
      </c>
      <c r="I28" s="12"/>
      <c r="J28" s="13">
        <v>16</v>
      </c>
      <c r="K28" s="15">
        <v>56</v>
      </c>
      <c r="L28" s="12"/>
      <c r="M28" s="12"/>
      <c r="N28" s="12"/>
      <c r="O28" s="12"/>
      <c r="P28" s="13" t="s">
        <v>60</v>
      </c>
      <c r="Q28" s="105">
        <f t="shared" si="4"/>
        <v>0</v>
      </c>
      <c r="R28" s="14">
        <f t="shared" si="1"/>
        <v>0</v>
      </c>
      <c r="S28" s="15"/>
      <c r="T28" s="12"/>
      <c r="U28" s="13"/>
      <c r="V28" s="15"/>
      <c r="W28" s="12"/>
      <c r="X28" s="12"/>
      <c r="Y28" s="12"/>
      <c r="Z28" s="12"/>
      <c r="AA28" s="16"/>
    </row>
    <row r="29" spans="1:27" ht="20.25">
      <c r="A29" s="112" t="s">
        <v>53</v>
      </c>
      <c r="B29" s="98" t="s">
        <v>76</v>
      </c>
      <c r="C29" s="133">
        <v>135</v>
      </c>
      <c r="D29" s="148">
        <f t="shared" si="5"/>
        <v>4.5</v>
      </c>
      <c r="E29" s="145">
        <f t="shared" si="2"/>
        <v>135</v>
      </c>
      <c r="F29" s="16">
        <f t="shared" si="0"/>
        <v>60</v>
      </c>
      <c r="G29" s="95">
        <f t="shared" si="3"/>
        <v>32</v>
      </c>
      <c r="H29" s="15">
        <v>20</v>
      </c>
      <c r="I29" s="12"/>
      <c r="J29" s="13">
        <v>12</v>
      </c>
      <c r="K29" s="15">
        <v>28</v>
      </c>
      <c r="L29" s="12"/>
      <c r="M29" s="12"/>
      <c r="N29" s="12"/>
      <c r="O29" s="12"/>
      <c r="P29" s="13">
        <v>3</v>
      </c>
      <c r="Q29" s="105">
        <f t="shared" si="4"/>
        <v>75</v>
      </c>
      <c r="R29" s="14">
        <f t="shared" si="1"/>
        <v>46</v>
      </c>
      <c r="S29" s="15">
        <v>22</v>
      </c>
      <c r="T29" s="12"/>
      <c r="U29" s="13">
        <f>36-12</f>
        <v>24</v>
      </c>
      <c r="V29" s="15">
        <f>57-28</f>
        <v>29</v>
      </c>
      <c r="W29" s="12"/>
      <c r="X29" s="12"/>
      <c r="Y29" s="12"/>
      <c r="Z29" s="12"/>
      <c r="AA29" s="16" t="s">
        <v>58</v>
      </c>
    </row>
    <row r="30" spans="1:27" ht="21" thickBot="1">
      <c r="A30" s="112" t="s">
        <v>54</v>
      </c>
      <c r="B30" s="98" t="s">
        <v>198</v>
      </c>
      <c r="C30" s="133">
        <v>90</v>
      </c>
      <c r="D30" s="148">
        <f t="shared" si="5"/>
        <v>3</v>
      </c>
      <c r="E30" s="145">
        <f t="shared" si="2"/>
        <v>90</v>
      </c>
      <c r="F30" s="16">
        <f t="shared" si="0"/>
        <v>0</v>
      </c>
      <c r="G30" s="95">
        <f t="shared" si="3"/>
        <v>0</v>
      </c>
      <c r="H30" s="15"/>
      <c r="I30" s="12"/>
      <c r="J30" s="13"/>
      <c r="K30" s="15"/>
      <c r="L30" s="12"/>
      <c r="M30" s="12"/>
      <c r="N30" s="12"/>
      <c r="O30" s="12"/>
      <c r="P30" s="13"/>
      <c r="Q30" s="105">
        <f t="shared" si="4"/>
        <v>90</v>
      </c>
      <c r="R30" s="14">
        <f t="shared" si="1"/>
        <v>44</v>
      </c>
      <c r="S30" s="15">
        <v>22</v>
      </c>
      <c r="T30" s="12"/>
      <c r="U30" s="13">
        <v>22</v>
      </c>
      <c r="V30" s="15">
        <v>46</v>
      </c>
      <c r="W30" s="12"/>
      <c r="X30" s="12"/>
      <c r="Y30" s="12"/>
      <c r="Z30" s="12"/>
      <c r="AA30" s="16" t="s">
        <v>58</v>
      </c>
    </row>
    <row r="31" spans="1:27" ht="21" thickBot="1">
      <c r="A31" s="115"/>
      <c r="B31" s="116" t="s">
        <v>42</v>
      </c>
      <c r="C31" s="117">
        <f t="shared" ref="C31:K31" si="6">SUM(C14:C30)</f>
        <v>2180</v>
      </c>
      <c r="D31" s="117">
        <f t="shared" si="6"/>
        <v>13</v>
      </c>
      <c r="E31" s="117">
        <f t="shared" si="6"/>
        <v>1526</v>
      </c>
      <c r="F31" s="117">
        <f t="shared" si="6"/>
        <v>701</v>
      </c>
      <c r="G31" s="117">
        <f t="shared" si="6"/>
        <v>576</v>
      </c>
      <c r="H31" s="117">
        <f t="shared" si="6"/>
        <v>472</v>
      </c>
      <c r="I31" s="117">
        <f t="shared" si="6"/>
        <v>10</v>
      </c>
      <c r="J31" s="117">
        <f t="shared" si="6"/>
        <v>94</v>
      </c>
      <c r="K31" s="117">
        <f t="shared" si="6"/>
        <v>125</v>
      </c>
      <c r="L31" s="117">
        <v>0</v>
      </c>
      <c r="M31" s="117">
        <f>SUM(M14:M30)</f>
        <v>0</v>
      </c>
      <c r="N31" s="117">
        <f>SUM(N14:N30)</f>
        <v>0</v>
      </c>
      <c r="O31" s="117">
        <v>0</v>
      </c>
      <c r="P31" s="117">
        <v>3</v>
      </c>
      <c r="Q31" s="23">
        <f t="shared" ref="Q31:V31" si="7">SUM(Q14:Q30)</f>
        <v>825</v>
      </c>
      <c r="R31" s="23">
        <f t="shared" si="7"/>
        <v>750</v>
      </c>
      <c r="S31" s="23">
        <f t="shared" si="7"/>
        <v>640</v>
      </c>
      <c r="T31" s="23">
        <f t="shared" si="7"/>
        <v>10</v>
      </c>
      <c r="U31" s="23">
        <f t="shared" si="7"/>
        <v>100</v>
      </c>
      <c r="V31" s="23">
        <f t="shared" si="7"/>
        <v>75</v>
      </c>
      <c r="W31" s="23">
        <v>0</v>
      </c>
      <c r="X31" s="23">
        <f>SUM(X14:X30)</f>
        <v>0</v>
      </c>
      <c r="Y31" s="23">
        <f>SUM(Y14:Y30)</f>
        <v>0</v>
      </c>
      <c r="Z31" s="23">
        <v>0</v>
      </c>
      <c r="AA31" s="23">
        <v>2</v>
      </c>
    </row>
    <row r="32" spans="1:27" ht="21" thickBot="1">
      <c r="A32" s="592"/>
      <c r="B32" s="24" t="s">
        <v>43</v>
      </c>
      <c r="C32" s="25"/>
      <c r="D32" s="26"/>
      <c r="E32" s="27"/>
      <c r="F32" s="28"/>
      <c r="G32" s="29">
        <f>G31/J10</f>
        <v>33.882352941176471</v>
      </c>
      <c r="H32" s="30"/>
      <c r="I32" s="31"/>
      <c r="J32" s="31"/>
      <c r="K32" s="31"/>
      <c r="L32" s="31"/>
      <c r="M32" s="31"/>
      <c r="N32" s="31"/>
      <c r="O32" s="32"/>
      <c r="P32" s="33"/>
      <c r="Q32" s="28"/>
      <c r="R32" s="34">
        <f>SUM(R14:R30)/U10</f>
        <v>34.090909090909093</v>
      </c>
      <c r="S32" s="35"/>
      <c r="T32" s="25"/>
      <c r="U32" s="25"/>
      <c r="V32" s="25"/>
      <c r="W32" s="25"/>
      <c r="X32" s="25"/>
      <c r="Y32" s="25"/>
      <c r="Z32" s="36"/>
      <c r="AA32" s="90"/>
    </row>
    <row r="33" spans="1:27" ht="21" thickBot="1">
      <c r="A33" s="593"/>
      <c r="B33" s="37" t="s">
        <v>44</v>
      </c>
      <c r="C33" s="27"/>
      <c r="D33" s="38"/>
      <c r="E33" s="27"/>
      <c r="F33" s="39"/>
      <c r="G33" s="40"/>
      <c r="H33" s="41"/>
      <c r="I33" s="27"/>
      <c r="J33" s="27"/>
      <c r="K33" s="27"/>
      <c r="L33" s="27"/>
      <c r="M33" s="27"/>
      <c r="N33" s="42"/>
      <c r="O33" s="23">
        <v>0</v>
      </c>
      <c r="P33" s="43"/>
      <c r="Q33" s="44"/>
      <c r="R33" s="45"/>
      <c r="S33" s="46"/>
      <c r="T33" s="46"/>
      <c r="U33" s="46"/>
      <c r="V33" s="46"/>
      <c r="W33" s="46"/>
      <c r="X33" s="46"/>
      <c r="Y33" s="42"/>
      <c r="Z33" s="23">
        <v>0</v>
      </c>
      <c r="AA33" s="91"/>
    </row>
    <row r="34" spans="1:27" ht="21" thickBot="1">
      <c r="A34" s="593"/>
      <c r="B34" s="37" t="s">
        <v>45</v>
      </c>
      <c r="C34" s="27"/>
      <c r="D34" s="38"/>
      <c r="E34" s="27"/>
      <c r="F34" s="39"/>
      <c r="G34" s="42"/>
      <c r="H34" s="41"/>
      <c r="I34" s="27"/>
      <c r="J34" s="27"/>
      <c r="K34" s="27"/>
      <c r="L34" s="47"/>
      <c r="M34" s="27"/>
      <c r="N34" s="46"/>
      <c r="O34" s="40"/>
      <c r="P34" s="23">
        <v>3</v>
      </c>
      <c r="Q34" s="44"/>
      <c r="R34" s="46"/>
      <c r="S34" s="46"/>
      <c r="T34" s="46"/>
      <c r="U34" s="46"/>
      <c r="V34" s="46"/>
      <c r="W34" s="48"/>
      <c r="X34" s="46"/>
      <c r="Y34" s="46"/>
      <c r="Z34" s="40"/>
      <c r="AA34" s="23">
        <v>2</v>
      </c>
    </row>
    <row r="35" spans="1:27" ht="21" thickBot="1">
      <c r="A35" s="593"/>
      <c r="B35" s="49" t="s">
        <v>46</v>
      </c>
      <c r="C35" s="47"/>
      <c r="D35" s="50"/>
      <c r="E35" s="47"/>
      <c r="F35" s="51"/>
      <c r="G35" s="50"/>
      <c r="H35" s="52"/>
      <c r="I35" s="53"/>
      <c r="J35" s="53"/>
      <c r="K35" s="54"/>
      <c r="L35" s="23">
        <v>0</v>
      </c>
      <c r="M35" s="55"/>
      <c r="N35" s="56"/>
      <c r="O35" s="56"/>
      <c r="P35" s="57"/>
      <c r="Q35" s="58"/>
      <c r="R35" s="48"/>
      <c r="S35" s="48"/>
      <c r="T35" s="48"/>
      <c r="U35" s="48"/>
      <c r="V35" s="59"/>
      <c r="W35" s="23">
        <v>0</v>
      </c>
      <c r="X35" s="51"/>
      <c r="Y35" s="47"/>
      <c r="Z35" s="48"/>
      <c r="AA35" s="92"/>
    </row>
    <row r="36" spans="1:27" ht="21" thickBot="1">
      <c r="A36" s="594"/>
      <c r="B36" s="87" t="s">
        <v>47</v>
      </c>
      <c r="C36" s="60">
        <f>SUM(C32:C35)</f>
        <v>0</v>
      </c>
      <c r="D36" s="60">
        <f t="shared" ref="D36:AA36" si="8">SUM(D32:D35)</f>
        <v>0</v>
      </c>
      <c r="E36" s="60">
        <f t="shared" si="8"/>
        <v>0</v>
      </c>
      <c r="F36" s="61">
        <f t="shared" si="8"/>
        <v>0</v>
      </c>
      <c r="G36" s="136">
        <f>SUM(G32:G35)</f>
        <v>33.882352941176471</v>
      </c>
      <c r="H36" s="22">
        <f t="shared" si="8"/>
        <v>0</v>
      </c>
      <c r="I36" s="20">
        <f t="shared" si="8"/>
        <v>0</v>
      </c>
      <c r="J36" s="20">
        <f t="shared" si="8"/>
        <v>0</v>
      </c>
      <c r="K36" s="21">
        <f t="shared" si="8"/>
        <v>0</v>
      </c>
      <c r="L36" s="23">
        <f t="shared" si="8"/>
        <v>0</v>
      </c>
      <c r="M36" s="22">
        <f t="shared" si="8"/>
        <v>0</v>
      </c>
      <c r="N36" s="20">
        <f t="shared" si="8"/>
        <v>0</v>
      </c>
      <c r="O36" s="20">
        <f>SUM(O32:O35)</f>
        <v>0</v>
      </c>
      <c r="P36" s="20">
        <f t="shared" si="8"/>
        <v>3</v>
      </c>
      <c r="Q36" s="61">
        <f t="shared" si="8"/>
        <v>0</v>
      </c>
      <c r="R36" s="136">
        <f t="shared" si="8"/>
        <v>34.090909090909093</v>
      </c>
      <c r="S36" s="118">
        <f t="shared" si="8"/>
        <v>0</v>
      </c>
      <c r="T36" s="60">
        <f t="shared" si="8"/>
        <v>0</v>
      </c>
      <c r="U36" s="60">
        <f t="shared" si="8"/>
        <v>0</v>
      </c>
      <c r="V36" s="60">
        <f t="shared" si="8"/>
        <v>0</v>
      </c>
      <c r="W36" s="60">
        <f t="shared" si="8"/>
        <v>0</v>
      </c>
      <c r="X36" s="60">
        <f t="shared" si="8"/>
        <v>0</v>
      </c>
      <c r="Y36" s="60">
        <f t="shared" si="8"/>
        <v>0</v>
      </c>
      <c r="Z36" s="60">
        <f t="shared" si="8"/>
        <v>0</v>
      </c>
      <c r="AA36" s="93">
        <f t="shared" si="8"/>
        <v>2</v>
      </c>
    </row>
    <row r="37" spans="1:27" ht="20.25">
      <c r="A37" s="62"/>
      <c r="B37" s="62"/>
      <c r="C37" s="63"/>
      <c r="D37" s="62"/>
      <c r="E37" s="63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</row>
    <row r="38" spans="1:27" ht="20.25">
      <c r="A38" s="62"/>
      <c r="B38" s="62"/>
      <c r="C38" s="63"/>
      <c r="D38" s="62"/>
      <c r="E38" s="63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</row>
    <row r="39" spans="1:27" ht="20.25">
      <c r="A39" s="62"/>
      <c r="B39" s="62"/>
      <c r="C39" s="63"/>
      <c r="D39" s="62"/>
      <c r="E39" s="63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</row>
    <row r="40" spans="1:27" ht="20.25">
      <c r="A40" s="62"/>
      <c r="B40" s="62"/>
      <c r="C40" s="63"/>
      <c r="D40" s="62"/>
      <c r="E40" s="63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</row>
    <row r="41" spans="1:27" ht="26.25">
      <c r="A41" s="1"/>
      <c r="B41" s="64" t="s">
        <v>85</v>
      </c>
      <c r="C41" s="64"/>
      <c r="D41" s="64"/>
      <c r="E41" s="64"/>
      <c r="F41" s="64"/>
      <c r="G41" s="64"/>
      <c r="H41" s="64"/>
      <c r="I41" s="64"/>
      <c r="J41" s="64"/>
      <c r="K41" s="64" t="s">
        <v>55</v>
      </c>
      <c r="L41" s="64"/>
      <c r="M41" s="64"/>
      <c r="N41" s="64"/>
      <c r="O41" s="64"/>
      <c r="P41" s="64"/>
      <c r="Q41" s="64"/>
      <c r="R41" s="65"/>
      <c r="S41" s="65"/>
      <c r="T41" s="66" t="s">
        <v>90</v>
      </c>
      <c r="U41" s="67"/>
      <c r="V41" s="67" t="s">
        <v>88</v>
      </c>
      <c r="W41" s="67"/>
      <c r="X41" s="67"/>
      <c r="Y41" s="68"/>
      <c r="Z41" s="68"/>
      <c r="AA41" s="68"/>
    </row>
    <row r="42" spans="1:27" ht="26.25">
      <c r="A42" s="69"/>
      <c r="B42" s="595"/>
      <c r="C42" s="595"/>
      <c r="D42" s="595"/>
      <c r="E42" s="595"/>
      <c r="F42" s="595"/>
      <c r="G42" s="595"/>
      <c r="H42" s="595"/>
      <c r="I42" s="595"/>
      <c r="J42" s="595"/>
      <c r="K42" s="69"/>
      <c r="L42" s="69"/>
      <c r="M42" s="69"/>
      <c r="N42" s="69"/>
      <c r="O42" s="69"/>
      <c r="P42" s="69"/>
      <c r="Q42" s="69"/>
      <c r="R42" s="69" t="s">
        <v>48</v>
      </c>
      <c r="S42" s="71"/>
      <c r="T42" s="72" t="s">
        <v>49</v>
      </c>
      <c r="U42" s="73" t="s">
        <v>89</v>
      </c>
      <c r="V42" s="73"/>
      <c r="W42" s="73"/>
      <c r="X42" s="72"/>
      <c r="Y42" s="72"/>
      <c r="Z42" s="74"/>
      <c r="AA42" s="74"/>
    </row>
    <row r="43" spans="1:27" ht="26.25">
      <c r="A43" s="69"/>
      <c r="B43" s="332"/>
      <c r="C43" s="332"/>
      <c r="D43" s="332"/>
      <c r="E43" s="332"/>
      <c r="F43" s="332"/>
      <c r="G43" s="332"/>
      <c r="H43" s="332"/>
      <c r="I43" s="332"/>
      <c r="J43" s="332"/>
      <c r="K43" s="69"/>
      <c r="L43" s="69"/>
      <c r="M43" s="69"/>
      <c r="N43" s="69"/>
      <c r="O43" s="69"/>
      <c r="P43" s="69"/>
      <c r="Q43" s="69"/>
      <c r="R43" s="69"/>
      <c r="S43" s="71"/>
      <c r="T43" s="72"/>
      <c r="U43" s="73"/>
      <c r="V43" s="73"/>
      <c r="W43" s="73"/>
      <c r="X43" s="72"/>
      <c r="Y43" s="72"/>
      <c r="Z43" s="74"/>
      <c r="AA43" s="74"/>
    </row>
    <row r="44" spans="1:27" ht="26.25">
      <c r="A44" s="69"/>
      <c r="B44" s="332"/>
      <c r="C44" s="332"/>
      <c r="D44" s="332"/>
      <c r="E44" s="332"/>
      <c r="F44" s="332"/>
      <c r="G44" s="332"/>
      <c r="H44" s="332"/>
      <c r="I44" s="332"/>
      <c r="J44" s="332"/>
      <c r="K44" s="64"/>
      <c r="L44" s="64"/>
      <c r="M44" s="64"/>
      <c r="N44" s="64"/>
      <c r="O44" s="64"/>
      <c r="P44" s="64"/>
      <c r="Q44" s="64"/>
      <c r="R44" s="64"/>
      <c r="S44" s="64"/>
      <c r="T44" s="66"/>
      <c r="U44" s="66"/>
      <c r="V44" s="66"/>
      <c r="W44" s="66"/>
      <c r="X44" s="75"/>
      <c r="Y44" s="75"/>
      <c r="Z44" s="76"/>
      <c r="AA44" s="76"/>
    </row>
    <row r="45" spans="1:27" ht="26.25">
      <c r="A45" s="69"/>
      <c r="B45" s="332"/>
      <c r="C45" s="332"/>
      <c r="D45" s="332"/>
      <c r="E45" s="332"/>
      <c r="F45" s="332"/>
      <c r="G45" s="332"/>
      <c r="H45" s="332"/>
      <c r="I45" s="332"/>
      <c r="J45" s="332"/>
      <c r="K45" s="64" t="s">
        <v>50</v>
      </c>
      <c r="L45" s="64"/>
      <c r="M45" s="64"/>
      <c r="N45" s="64"/>
      <c r="O45" s="64"/>
      <c r="P45" s="64"/>
      <c r="Q45" s="64"/>
      <c r="R45" s="65"/>
      <c r="S45" s="65"/>
      <c r="T45" s="66"/>
      <c r="U45" s="67"/>
      <c r="V45" s="67" t="s">
        <v>91</v>
      </c>
      <c r="W45" s="67"/>
      <c r="X45" s="67"/>
      <c r="Y45" s="68"/>
      <c r="Z45" s="76"/>
      <c r="AA45" s="76"/>
    </row>
    <row r="46" spans="1:27" ht="26.25">
      <c r="A46" s="69"/>
      <c r="B46" s="332"/>
      <c r="C46" s="332"/>
      <c r="D46" s="332"/>
      <c r="E46" s="332"/>
      <c r="F46" s="332"/>
      <c r="G46" s="332"/>
      <c r="H46" s="332"/>
      <c r="I46" s="332"/>
      <c r="J46" s="332"/>
      <c r="K46" s="69"/>
      <c r="L46" s="69"/>
      <c r="M46" s="69"/>
      <c r="N46" s="69"/>
      <c r="O46" s="69"/>
      <c r="P46" s="69"/>
      <c r="Q46" s="69"/>
      <c r="R46" s="69" t="s">
        <v>48</v>
      </c>
      <c r="S46" s="71"/>
      <c r="T46" s="72" t="s">
        <v>51</v>
      </c>
      <c r="U46" s="73" t="s">
        <v>89</v>
      </c>
      <c r="V46" s="73"/>
      <c r="W46" s="73"/>
      <c r="X46" s="72"/>
      <c r="Y46" s="72"/>
      <c r="Z46" s="76"/>
      <c r="AA46" s="76"/>
    </row>
  </sheetData>
  <mergeCells count="42">
    <mergeCell ref="C6:AA6"/>
    <mergeCell ref="C1:AA1"/>
    <mergeCell ref="C2:AA2"/>
    <mergeCell ref="C3:AA3"/>
    <mergeCell ref="C4:AA4"/>
    <mergeCell ref="C5:AA5"/>
    <mergeCell ref="W7:AA7"/>
    <mergeCell ref="A8:AA8"/>
    <mergeCell ref="A9:AA9"/>
    <mergeCell ref="A10:A13"/>
    <mergeCell ref="B10:B13"/>
    <mergeCell ref="C10:C13"/>
    <mergeCell ref="D10:D13"/>
    <mergeCell ref="E10:E13"/>
    <mergeCell ref="F10:I10"/>
    <mergeCell ref="K10:P10"/>
    <mergeCell ref="Q10:T10"/>
    <mergeCell ref="V10:AA10"/>
    <mergeCell ref="F11:F13"/>
    <mergeCell ref="G11:J11"/>
    <mergeCell ref="K11:K13"/>
    <mergeCell ref="L11:L13"/>
    <mergeCell ref="Q11:Q13"/>
    <mergeCell ref="W11:W13"/>
    <mergeCell ref="P12:P13"/>
    <mergeCell ref="R12:R13"/>
    <mergeCell ref="S12:U12"/>
    <mergeCell ref="R11:U11"/>
    <mergeCell ref="V11:V13"/>
    <mergeCell ref="X11:X13"/>
    <mergeCell ref="Y11:Y13"/>
    <mergeCell ref="Z11:AA11"/>
    <mergeCell ref="Z12:Z13"/>
    <mergeCell ref="AA12:AA13"/>
    <mergeCell ref="A32:A36"/>
    <mergeCell ref="B42:J42"/>
    <mergeCell ref="G12:G13"/>
    <mergeCell ref="H12:J12"/>
    <mergeCell ref="O12:O13"/>
    <mergeCell ref="M11:M13"/>
    <mergeCell ref="N11:N13"/>
    <mergeCell ref="O11:P11"/>
  </mergeCells>
  <printOptions horizontalCentered="1"/>
  <pageMargins left="0.59055118110236227" right="0.39370078740157483" top="0.59055118110236227" bottom="0.39370078740157483" header="0.31496062992125984" footer="0.31496062992125984"/>
  <pageSetup paperSize="9" scale="41" orientation="landscape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AA44"/>
  <sheetViews>
    <sheetView zoomScale="55" zoomScaleNormal="55" workbookViewId="0">
      <selection activeCell="AM41" sqref="AM41"/>
    </sheetView>
  </sheetViews>
  <sheetFormatPr defaultRowHeight="15"/>
  <cols>
    <col min="2" max="2" width="73.28515625" customWidth="1"/>
  </cols>
  <sheetData>
    <row r="1" spans="1:27" ht="26.25">
      <c r="A1" s="1" t="s">
        <v>0</v>
      </c>
      <c r="B1" s="1"/>
      <c r="C1" s="559" t="s">
        <v>1</v>
      </c>
      <c r="D1" s="559"/>
      <c r="E1" s="559"/>
      <c r="F1" s="559"/>
      <c r="G1" s="559"/>
      <c r="H1" s="559"/>
      <c r="I1" s="559"/>
      <c r="J1" s="559"/>
      <c r="K1" s="559"/>
      <c r="L1" s="559"/>
      <c r="M1" s="559"/>
      <c r="N1" s="559"/>
      <c r="O1" s="559"/>
      <c r="P1" s="559"/>
      <c r="Q1" s="559"/>
      <c r="R1" s="559"/>
      <c r="S1" s="559"/>
      <c r="T1" s="559"/>
      <c r="U1" s="559"/>
      <c r="V1" s="559"/>
      <c r="W1" s="559"/>
      <c r="X1" s="559"/>
      <c r="Y1" s="559"/>
      <c r="Z1" s="559"/>
      <c r="AA1" s="559"/>
    </row>
    <row r="2" spans="1:27" ht="26.25">
      <c r="A2" s="1" t="s">
        <v>2</v>
      </c>
      <c r="B2" s="1"/>
      <c r="C2" s="559"/>
      <c r="D2" s="559"/>
      <c r="E2" s="559"/>
      <c r="F2" s="559"/>
      <c r="G2" s="559"/>
      <c r="H2" s="559"/>
      <c r="I2" s="559"/>
      <c r="J2" s="559"/>
      <c r="K2" s="559"/>
      <c r="L2" s="559"/>
      <c r="M2" s="559"/>
      <c r="N2" s="559"/>
      <c r="O2" s="559"/>
      <c r="P2" s="559"/>
      <c r="Q2" s="559"/>
      <c r="R2" s="559"/>
      <c r="S2" s="559"/>
      <c r="T2" s="559"/>
      <c r="U2" s="559"/>
      <c r="V2" s="559"/>
      <c r="W2" s="559"/>
      <c r="X2" s="559"/>
      <c r="Y2" s="559"/>
      <c r="Z2" s="559"/>
      <c r="AA2" s="559"/>
    </row>
    <row r="3" spans="1:27" ht="26.25">
      <c r="A3" s="1"/>
      <c r="B3" s="1"/>
      <c r="C3" s="560" t="s">
        <v>3</v>
      </c>
      <c r="D3" s="560"/>
      <c r="E3" s="560"/>
      <c r="F3" s="560"/>
      <c r="G3" s="560"/>
      <c r="H3" s="560"/>
      <c r="I3" s="560"/>
      <c r="J3" s="560"/>
      <c r="K3" s="560"/>
      <c r="L3" s="560"/>
      <c r="M3" s="560"/>
      <c r="N3" s="560"/>
      <c r="O3" s="560"/>
      <c r="P3" s="560"/>
      <c r="Q3" s="560"/>
      <c r="R3" s="560"/>
      <c r="S3" s="560"/>
      <c r="T3" s="560"/>
      <c r="U3" s="560"/>
      <c r="V3" s="560"/>
      <c r="W3" s="560"/>
      <c r="X3" s="560"/>
      <c r="Y3" s="560"/>
      <c r="Z3" s="560"/>
      <c r="AA3" s="560"/>
    </row>
    <row r="4" spans="1:27" ht="26.25">
      <c r="A4" s="1" t="s">
        <v>4</v>
      </c>
      <c r="B4" s="1"/>
      <c r="C4" s="559" t="s">
        <v>84</v>
      </c>
      <c r="D4" s="559"/>
      <c r="E4" s="559"/>
      <c r="F4" s="559"/>
      <c r="G4" s="559"/>
      <c r="H4" s="559"/>
      <c r="I4" s="559"/>
      <c r="J4" s="559"/>
      <c r="K4" s="559"/>
      <c r="L4" s="559"/>
      <c r="M4" s="559"/>
      <c r="N4" s="559"/>
      <c r="O4" s="559"/>
      <c r="P4" s="559"/>
      <c r="Q4" s="559"/>
      <c r="R4" s="559"/>
      <c r="S4" s="559"/>
      <c r="T4" s="559"/>
      <c r="U4" s="559"/>
      <c r="V4" s="559"/>
      <c r="W4" s="559"/>
      <c r="X4" s="559"/>
      <c r="Y4" s="559"/>
      <c r="Z4" s="559"/>
      <c r="AA4" s="559"/>
    </row>
    <row r="5" spans="1:27" ht="26.25">
      <c r="A5" s="1" t="s">
        <v>5</v>
      </c>
      <c r="B5" s="1"/>
      <c r="C5" s="561" t="s">
        <v>266</v>
      </c>
      <c r="D5" s="561"/>
      <c r="E5" s="561"/>
      <c r="F5" s="561"/>
      <c r="G5" s="561"/>
      <c r="H5" s="561"/>
      <c r="I5" s="561"/>
      <c r="J5" s="561"/>
      <c r="K5" s="561"/>
      <c r="L5" s="561"/>
      <c r="M5" s="561"/>
      <c r="N5" s="561"/>
      <c r="O5" s="561"/>
      <c r="P5" s="561"/>
      <c r="Q5" s="561"/>
      <c r="R5" s="561"/>
      <c r="S5" s="561"/>
      <c r="T5" s="561"/>
      <c r="U5" s="561"/>
      <c r="V5" s="561"/>
      <c r="W5" s="561"/>
      <c r="X5" s="561"/>
      <c r="Y5" s="561"/>
      <c r="Z5" s="561"/>
      <c r="AA5" s="561"/>
    </row>
    <row r="6" spans="1:27" ht="26.25">
      <c r="A6" s="1" t="s">
        <v>179</v>
      </c>
      <c r="B6" s="1"/>
      <c r="C6" s="559" t="s">
        <v>6</v>
      </c>
      <c r="D6" s="559"/>
      <c r="E6" s="559"/>
      <c r="F6" s="559"/>
      <c r="G6" s="559"/>
      <c r="H6" s="559"/>
      <c r="I6" s="559"/>
      <c r="J6" s="559"/>
      <c r="K6" s="559"/>
      <c r="L6" s="559"/>
      <c r="M6" s="559"/>
      <c r="N6" s="559"/>
      <c r="O6" s="559"/>
      <c r="P6" s="559"/>
      <c r="Q6" s="559"/>
      <c r="R6" s="559"/>
      <c r="S6" s="559"/>
      <c r="T6" s="559"/>
      <c r="U6" s="559"/>
      <c r="V6" s="559"/>
      <c r="W6" s="559"/>
      <c r="X6" s="559"/>
      <c r="Y6" s="559"/>
      <c r="Z6" s="559"/>
      <c r="AA6" s="559"/>
    </row>
    <row r="7" spans="1:27" ht="27" thickBo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562"/>
      <c r="X7" s="562"/>
      <c r="Y7" s="562"/>
      <c r="Z7" s="562"/>
      <c r="AA7" s="562"/>
    </row>
    <row r="8" spans="1:27" ht="21" thickBot="1">
      <c r="A8" s="563" t="s">
        <v>284</v>
      </c>
      <c r="B8" s="564"/>
      <c r="C8" s="564"/>
      <c r="D8" s="564"/>
      <c r="E8" s="564"/>
      <c r="F8" s="564"/>
      <c r="G8" s="564"/>
      <c r="H8" s="564"/>
      <c r="I8" s="564"/>
      <c r="J8" s="564"/>
      <c r="K8" s="564"/>
      <c r="L8" s="564"/>
      <c r="M8" s="564"/>
      <c r="N8" s="564"/>
      <c r="O8" s="564"/>
      <c r="P8" s="564"/>
      <c r="Q8" s="564"/>
      <c r="R8" s="564"/>
      <c r="S8" s="564"/>
      <c r="T8" s="564"/>
      <c r="U8" s="564"/>
      <c r="V8" s="564"/>
      <c r="W8" s="564"/>
      <c r="X8" s="564"/>
      <c r="Y8" s="564"/>
      <c r="Z8" s="564"/>
      <c r="AA8" s="565"/>
    </row>
    <row r="9" spans="1:27" ht="21" thickBot="1">
      <c r="A9" s="563" t="s">
        <v>142</v>
      </c>
      <c r="B9" s="564"/>
      <c r="C9" s="564"/>
      <c r="D9" s="564"/>
      <c r="E9" s="564"/>
      <c r="F9" s="564"/>
      <c r="G9" s="564"/>
      <c r="H9" s="564"/>
      <c r="I9" s="564"/>
      <c r="J9" s="564"/>
      <c r="K9" s="564"/>
      <c r="L9" s="564"/>
      <c r="M9" s="564"/>
      <c r="N9" s="564"/>
      <c r="O9" s="564"/>
      <c r="P9" s="564"/>
      <c r="Q9" s="564"/>
      <c r="R9" s="564"/>
      <c r="S9" s="564"/>
      <c r="T9" s="564"/>
      <c r="U9" s="564"/>
      <c r="V9" s="564"/>
      <c r="W9" s="564"/>
      <c r="X9" s="564"/>
      <c r="Y9" s="564"/>
      <c r="Z9" s="564"/>
      <c r="AA9" s="565"/>
    </row>
    <row r="10" spans="1:27" ht="21" thickBot="1">
      <c r="A10" s="567" t="s">
        <v>7</v>
      </c>
      <c r="B10" s="570" t="s">
        <v>8</v>
      </c>
      <c r="C10" s="567" t="s">
        <v>9</v>
      </c>
      <c r="D10" s="568" t="s">
        <v>10</v>
      </c>
      <c r="E10" s="596" t="s">
        <v>11</v>
      </c>
      <c r="F10" s="597" t="s">
        <v>56</v>
      </c>
      <c r="G10" s="598"/>
      <c r="H10" s="598"/>
      <c r="I10" s="598"/>
      <c r="J10" s="383">
        <v>16</v>
      </c>
      <c r="K10" s="598" t="s">
        <v>12</v>
      </c>
      <c r="L10" s="598"/>
      <c r="M10" s="598"/>
      <c r="N10" s="598"/>
      <c r="O10" s="598"/>
      <c r="P10" s="599"/>
      <c r="Q10" s="597" t="s">
        <v>57</v>
      </c>
      <c r="R10" s="598"/>
      <c r="S10" s="598"/>
      <c r="T10" s="599"/>
      <c r="U10" s="383">
        <v>17</v>
      </c>
      <c r="V10" s="597" t="s">
        <v>12</v>
      </c>
      <c r="W10" s="598"/>
      <c r="X10" s="598"/>
      <c r="Y10" s="598"/>
      <c r="Z10" s="598"/>
      <c r="AA10" s="599"/>
    </row>
    <row r="11" spans="1:27" ht="21" thickBot="1">
      <c r="A11" s="567"/>
      <c r="B11" s="570"/>
      <c r="C11" s="567"/>
      <c r="D11" s="572"/>
      <c r="E11" s="573"/>
      <c r="F11" s="577" t="s">
        <v>13</v>
      </c>
      <c r="G11" s="578" t="s">
        <v>14</v>
      </c>
      <c r="H11" s="579"/>
      <c r="I11" s="579"/>
      <c r="J11" s="579"/>
      <c r="K11" s="580" t="s">
        <v>15</v>
      </c>
      <c r="L11" s="582" t="s">
        <v>16</v>
      </c>
      <c r="M11" s="582" t="s">
        <v>17</v>
      </c>
      <c r="N11" s="582" t="s">
        <v>18</v>
      </c>
      <c r="O11" s="588" t="s">
        <v>19</v>
      </c>
      <c r="P11" s="589"/>
      <c r="Q11" s="568" t="s">
        <v>13</v>
      </c>
      <c r="R11" s="578" t="s">
        <v>14</v>
      </c>
      <c r="S11" s="579"/>
      <c r="T11" s="579"/>
      <c r="U11" s="579"/>
      <c r="V11" s="580" t="s">
        <v>15</v>
      </c>
      <c r="W11" s="582" t="s">
        <v>16</v>
      </c>
      <c r="X11" s="582" t="s">
        <v>17</v>
      </c>
      <c r="Y11" s="582" t="s">
        <v>18</v>
      </c>
      <c r="Z11" s="588" t="s">
        <v>19</v>
      </c>
      <c r="AA11" s="589"/>
    </row>
    <row r="12" spans="1:27" ht="21" thickBot="1">
      <c r="A12" s="567"/>
      <c r="B12" s="570"/>
      <c r="C12" s="567"/>
      <c r="D12" s="572"/>
      <c r="E12" s="573"/>
      <c r="F12" s="577"/>
      <c r="G12" s="586" t="s">
        <v>13</v>
      </c>
      <c r="H12" s="587" t="s">
        <v>20</v>
      </c>
      <c r="I12" s="587"/>
      <c r="J12" s="587"/>
      <c r="K12" s="581"/>
      <c r="L12" s="583"/>
      <c r="M12" s="583"/>
      <c r="N12" s="583"/>
      <c r="O12" s="590" t="s">
        <v>21</v>
      </c>
      <c r="P12" s="584" t="s">
        <v>22</v>
      </c>
      <c r="Q12" s="572"/>
      <c r="R12" s="586" t="s">
        <v>13</v>
      </c>
      <c r="S12" s="587" t="s">
        <v>20</v>
      </c>
      <c r="T12" s="587"/>
      <c r="U12" s="587"/>
      <c r="V12" s="581"/>
      <c r="W12" s="583"/>
      <c r="X12" s="583"/>
      <c r="Y12" s="583"/>
      <c r="Z12" s="590" t="s">
        <v>23</v>
      </c>
      <c r="AA12" s="584" t="s">
        <v>24</v>
      </c>
    </row>
    <row r="13" spans="1:27" ht="200.25" customHeight="1" thickBot="1">
      <c r="A13" s="568"/>
      <c r="B13" s="571"/>
      <c r="C13" s="568"/>
      <c r="D13" s="572"/>
      <c r="E13" s="573"/>
      <c r="F13" s="577"/>
      <c r="G13" s="586"/>
      <c r="H13" s="2" t="s">
        <v>25</v>
      </c>
      <c r="I13" s="3" t="s">
        <v>26</v>
      </c>
      <c r="J13" s="4" t="s">
        <v>27</v>
      </c>
      <c r="K13" s="581"/>
      <c r="L13" s="583"/>
      <c r="M13" s="583"/>
      <c r="N13" s="583"/>
      <c r="O13" s="591"/>
      <c r="P13" s="585"/>
      <c r="Q13" s="572"/>
      <c r="R13" s="586"/>
      <c r="S13" s="2" t="s">
        <v>25</v>
      </c>
      <c r="T13" s="3" t="s">
        <v>26</v>
      </c>
      <c r="U13" s="4" t="s">
        <v>27</v>
      </c>
      <c r="V13" s="581"/>
      <c r="W13" s="583"/>
      <c r="X13" s="583"/>
      <c r="Y13" s="583"/>
      <c r="Z13" s="591"/>
      <c r="AA13" s="585"/>
    </row>
    <row r="14" spans="1:27" ht="20.25">
      <c r="A14" s="156" t="s">
        <v>28</v>
      </c>
      <c r="B14" s="301" t="s">
        <v>137</v>
      </c>
      <c r="C14" s="387">
        <v>75</v>
      </c>
      <c r="D14" s="327">
        <f t="shared" ref="D14:D22" si="0">E14/30</f>
        <v>2.5</v>
      </c>
      <c r="E14" s="339">
        <f t="shared" ref="E14:E22" si="1">F14+Q14</f>
        <v>75</v>
      </c>
      <c r="F14" s="7">
        <f t="shared" ref="F14:F22" si="2">G14+K14+N14+M14</f>
        <v>0</v>
      </c>
      <c r="G14" s="8">
        <f t="shared" ref="G14:G22" si="3">H14+I14+J14</f>
        <v>0</v>
      </c>
      <c r="H14" s="341"/>
      <c r="I14" s="342"/>
      <c r="J14" s="343"/>
      <c r="K14" s="341"/>
      <c r="L14" s="342"/>
      <c r="M14" s="342"/>
      <c r="N14" s="342"/>
      <c r="O14" s="342"/>
      <c r="P14" s="343"/>
      <c r="Q14" s="104">
        <f t="shared" ref="Q14:Q22" si="4">V14+X14+Y14+R14</f>
        <v>75</v>
      </c>
      <c r="R14" s="8">
        <f t="shared" ref="R14:R22" si="5">S14+T14+U14</f>
        <v>34</v>
      </c>
      <c r="S14" s="341">
        <v>24</v>
      </c>
      <c r="T14" s="342"/>
      <c r="U14" s="343">
        <v>10</v>
      </c>
      <c r="V14" s="341">
        <v>41</v>
      </c>
      <c r="W14" s="342"/>
      <c r="X14" s="342"/>
      <c r="Y14" s="342"/>
      <c r="Z14" s="342" t="s">
        <v>97</v>
      </c>
      <c r="AA14" s="131"/>
    </row>
    <row r="15" spans="1:27" ht="21" thickBot="1">
      <c r="A15" s="157" t="s">
        <v>29</v>
      </c>
      <c r="B15" s="528" t="s">
        <v>276</v>
      </c>
      <c r="C15" s="199">
        <v>90</v>
      </c>
      <c r="D15" s="329">
        <f t="shared" si="0"/>
        <v>3</v>
      </c>
      <c r="E15" s="178">
        <f t="shared" si="1"/>
        <v>90</v>
      </c>
      <c r="F15" s="180">
        <f t="shared" si="2"/>
        <v>90</v>
      </c>
      <c r="G15" s="295">
        <f t="shared" si="3"/>
        <v>48</v>
      </c>
      <c r="H15" s="179">
        <v>16</v>
      </c>
      <c r="I15" s="109"/>
      <c r="J15" s="180">
        <v>32</v>
      </c>
      <c r="K15" s="179">
        <v>42</v>
      </c>
      <c r="L15" s="109"/>
      <c r="M15" s="109"/>
      <c r="N15" s="109"/>
      <c r="O15" s="109" t="s">
        <v>97</v>
      </c>
      <c r="P15" s="180"/>
      <c r="Q15" s="181">
        <f t="shared" si="4"/>
        <v>0</v>
      </c>
      <c r="R15" s="295">
        <f t="shared" si="5"/>
        <v>0</v>
      </c>
      <c r="S15" s="179"/>
      <c r="T15" s="500"/>
      <c r="U15" s="501"/>
      <c r="V15" s="502"/>
      <c r="W15" s="109"/>
      <c r="X15" s="109"/>
      <c r="Y15" s="109"/>
      <c r="Z15" s="109"/>
      <c r="AA15" s="155"/>
    </row>
    <row r="16" spans="1:27" s="537" customFormat="1" ht="21" thickBot="1">
      <c r="A16" s="529" t="s">
        <v>30</v>
      </c>
      <c r="B16" s="530" t="s">
        <v>110</v>
      </c>
      <c r="C16" s="531">
        <v>120</v>
      </c>
      <c r="D16" s="532">
        <f t="shared" si="0"/>
        <v>4</v>
      </c>
      <c r="E16" s="533">
        <f t="shared" si="1"/>
        <v>120</v>
      </c>
      <c r="F16" s="248">
        <f t="shared" si="2"/>
        <v>120</v>
      </c>
      <c r="G16" s="244">
        <f t="shared" si="3"/>
        <v>64</v>
      </c>
      <c r="H16" s="246"/>
      <c r="I16" s="247"/>
      <c r="J16" s="248">
        <f>64</f>
        <v>64</v>
      </c>
      <c r="K16" s="246">
        <v>56</v>
      </c>
      <c r="L16" s="247"/>
      <c r="M16" s="247"/>
      <c r="N16" s="247"/>
      <c r="O16" s="247" t="s">
        <v>97</v>
      </c>
      <c r="P16" s="248"/>
      <c r="Q16" s="244">
        <f t="shared" si="4"/>
        <v>0</v>
      </c>
      <c r="R16" s="244">
        <f t="shared" si="5"/>
        <v>0</v>
      </c>
      <c r="S16" s="246"/>
      <c r="T16" s="534"/>
      <c r="U16" s="535"/>
      <c r="V16" s="536"/>
      <c r="W16" s="247"/>
      <c r="X16" s="247"/>
      <c r="Y16" s="247"/>
      <c r="Z16" s="247"/>
      <c r="AA16" s="249"/>
    </row>
    <row r="17" spans="1:27" s="537" customFormat="1" ht="20.25">
      <c r="A17" s="377" t="s">
        <v>31</v>
      </c>
      <c r="B17" s="358" t="s">
        <v>278</v>
      </c>
      <c r="C17" s="538">
        <v>120</v>
      </c>
      <c r="D17" s="539">
        <f t="shared" si="0"/>
        <v>4</v>
      </c>
      <c r="E17" s="296">
        <f t="shared" si="1"/>
        <v>120</v>
      </c>
      <c r="F17" s="382">
        <f t="shared" si="2"/>
        <v>120</v>
      </c>
      <c r="G17" s="540">
        <f t="shared" si="3"/>
        <v>48</v>
      </c>
      <c r="H17" s="380">
        <v>24</v>
      </c>
      <c r="I17" s="381"/>
      <c r="J17" s="382">
        <v>24</v>
      </c>
      <c r="K17" s="380">
        <v>72</v>
      </c>
      <c r="L17" s="381"/>
      <c r="M17" s="381"/>
      <c r="N17" s="381"/>
      <c r="O17" s="381"/>
      <c r="P17" s="382" t="s">
        <v>58</v>
      </c>
      <c r="Q17" s="540">
        <f t="shared" si="4"/>
        <v>0</v>
      </c>
      <c r="R17" s="540">
        <f t="shared" si="5"/>
        <v>0</v>
      </c>
      <c r="S17" s="380"/>
      <c r="T17" s="381"/>
      <c r="U17" s="382"/>
      <c r="V17" s="380"/>
      <c r="W17" s="381"/>
      <c r="X17" s="381"/>
      <c r="Y17" s="381"/>
      <c r="Z17" s="381"/>
      <c r="AA17" s="175"/>
    </row>
    <row r="18" spans="1:27" s="537" customFormat="1" ht="21" thickBot="1">
      <c r="A18" s="157" t="s">
        <v>32</v>
      </c>
      <c r="B18" s="158" t="s">
        <v>286</v>
      </c>
      <c r="C18" s="541">
        <v>90</v>
      </c>
      <c r="D18" s="542">
        <f t="shared" si="0"/>
        <v>3</v>
      </c>
      <c r="E18" s="293">
        <f t="shared" si="1"/>
        <v>90</v>
      </c>
      <c r="F18" s="162">
        <f t="shared" si="2"/>
        <v>90</v>
      </c>
      <c r="G18" s="335">
        <f t="shared" si="3"/>
        <v>48</v>
      </c>
      <c r="H18" s="160">
        <v>24</v>
      </c>
      <c r="I18" s="161"/>
      <c r="J18" s="162">
        <v>24</v>
      </c>
      <c r="K18" s="160">
        <v>42</v>
      </c>
      <c r="L18" s="161"/>
      <c r="M18" s="161"/>
      <c r="N18" s="161"/>
      <c r="O18" s="161"/>
      <c r="P18" s="162" t="s">
        <v>58</v>
      </c>
      <c r="Q18" s="335">
        <f t="shared" si="4"/>
        <v>0</v>
      </c>
      <c r="R18" s="335">
        <f t="shared" si="5"/>
        <v>0</v>
      </c>
      <c r="S18" s="160"/>
      <c r="T18" s="161"/>
      <c r="U18" s="162"/>
      <c r="V18" s="160"/>
      <c r="W18" s="161"/>
      <c r="X18" s="161"/>
      <c r="Y18" s="161"/>
      <c r="Z18" s="161"/>
      <c r="AA18" s="155"/>
    </row>
    <row r="19" spans="1:27" s="544" customFormat="1" ht="21" thickBot="1">
      <c r="A19" s="529" t="s">
        <v>33</v>
      </c>
      <c r="B19" s="543" t="s">
        <v>92</v>
      </c>
      <c r="C19" s="531">
        <v>75</v>
      </c>
      <c r="D19" s="532">
        <f t="shared" si="0"/>
        <v>3</v>
      </c>
      <c r="E19" s="533">
        <f t="shared" si="1"/>
        <v>90</v>
      </c>
      <c r="F19" s="248">
        <f t="shared" si="2"/>
        <v>0</v>
      </c>
      <c r="G19" s="244">
        <f t="shared" si="3"/>
        <v>0</v>
      </c>
      <c r="H19" s="246"/>
      <c r="I19" s="247"/>
      <c r="J19" s="248"/>
      <c r="K19" s="246"/>
      <c r="L19" s="247"/>
      <c r="M19" s="247"/>
      <c r="N19" s="247"/>
      <c r="O19" s="247"/>
      <c r="P19" s="248"/>
      <c r="Q19" s="244">
        <f t="shared" si="4"/>
        <v>90</v>
      </c>
      <c r="R19" s="244">
        <f t="shared" si="5"/>
        <v>34</v>
      </c>
      <c r="S19" s="246">
        <v>16</v>
      </c>
      <c r="T19" s="247"/>
      <c r="U19" s="248">
        <v>18</v>
      </c>
      <c r="V19" s="246">
        <v>56</v>
      </c>
      <c r="W19" s="247"/>
      <c r="X19" s="247"/>
      <c r="Y19" s="247"/>
      <c r="Z19" s="247"/>
      <c r="AA19" s="249" t="s">
        <v>58</v>
      </c>
    </row>
    <row r="20" spans="1:27" s="114" customFormat="1" ht="20.25">
      <c r="A20" s="377" t="s">
        <v>34</v>
      </c>
      <c r="B20" s="358" t="s">
        <v>277</v>
      </c>
      <c r="C20" s="545">
        <v>105</v>
      </c>
      <c r="D20" s="546">
        <f t="shared" si="0"/>
        <v>3.5</v>
      </c>
      <c r="E20" s="296">
        <f t="shared" si="1"/>
        <v>105</v>
      </c>
      <c r="F20" s="382">
        <f t="shared" si="2"/>
        <v>105</v>
      </c>
      <c r="G20" s="547">
        <f t="shared" si="3"/>
        <v>48</v>
      </c>
      <c r="H20" s="380">
        <v>24</v>
      </c>
      <c r="I20" s="381"/>
      <c r="J20" s="382">
        <v>24</v>
      </c>
      <c r="K20" s="380">
        <v>57</v>
      </c>
      <c r="L20" s="381"/>
      <c r="M20" s="381"/>
      <c r="N20" s="381"/>
      <c r="O20" s="381" t="s">
        <v>97</v>
      </c>
      <c r="P20" s="382"/>
      <c r="Q20" s="540">
        <f t="shared" si="4"/>
        <v>0</v>
      </c>
      <c r="R20" s="547">
        <f t="shared" si="5"/>
        <v>0</v>
      </c>
      <c r="S20" s="380"/>
      <c r="T20" s="381"/>
      <c r="U20" s="382"/>
      <c r="V20" s="380"/>
      <c r="W20" s="381"/>
      <c r="X20" s="381"/>
      <c r="Y20" s="381"/>
      <c r="Z20" s="381"/>
      <c r="AA20" s="175"/>
    </row>
    <row r="21" spans="1:27" s="114" customFormat="1" ht="20.25">
      <c r="A21" s="112" t="s">
        <v>35</v>
      </c>
      <c r="B21" s="98" t="s">
        <v>94</v>
      </c>
      <c r="C21" s="113">
        <v>120</v>
      </c>
      <c r="D21" s="548">
        <f t="shared" si="0"/>
        <v>4</v>
      </c>
      <c r="E21" s="146">
        <f t="shared" si="1"/>
        <v>120</v>
      </c>
      <c r="F21" s="18">
        <f t="shared" si="2"/>
        <v>0</v>
      </c>
      <c r="G21" s="420">
        <f t="shared" si="3"/>
        <v>0</v>
      </c>
      <c r="H21" s="84"/>
      <c r="I21" s="85"/>
      <c r="J21" s="18"/>
      <c r="K21" s="84"/>
      <c r="L21" s="85"/>
      <c r="M21" s="85"/>
      <c r="N21" s="85"/>
      <c r="O21" s="85"/>
      <c r="P21" s="18"/>
      <c r="Q21" s="419">
        <f t="shared" si="4"/>
        <v>120</v>
      </c>
      <c r="R21" s="420">
        <f t="shared" si="5"/>
        <v>50</v>
      </c>
      <c r="S21" s="84">
        <v>26</v>
      </c>
      <c r="T21" s="85"/>
      <c r="U21" s="18">
        <v>24</v>
      </c>
      <c r="V21" s="84">
        <v>70</v>
      </c>
      <c r="W21" s="85"/>
      <c r="X21" s="85"/>
      <c r="Y21" s="85"/>
      <c r="Z21" s="85"/>
      <c r="AA21" s="86" t="s">
        <v>58</v>
      </c>
    </row>
    <row r="22" spans="1:27" ht="21" thickBot="1">
      <c r="A22" s="111" t="s">
        <v>36</v>
      </c>
      <c r="B22" s="128" t="s">
        <v>114</v>
      </c>
      <c r="C22" s="388">
        <v>90</v>
      </c>
      <c r="D22" s="393">
        <f t="shared" si="0"/>
        <v>3</v>
      </c>
      <c r="E22" s="351">
        <f t="shared" si="1"/>
        <v>90</v>
      </c>
      <c r="F22" s="78">
        <f t="shared" si="2"/>
        <v>0</v>
      </c>
      <c r="G22" s="79">
        <f t="shared" si="3"/>
        <v>0</v>
      </c>
      <c r="H22" s="353"/>
      <c r="I22" s="354"/>
      <c r="J22" s="355"/>
      <c r="K22" s="353"/>
      <c r="L22" s="354"/>
      <c r="M22" s="354"/>
      <c r="N22" s="354"/>
      <c r="O22" s="354"/>
      <c r="P22" s="355"/>
      <c r="Q22" s="106">
        <f t="shared" si="4"/>
        <v>90</v>
      </c>
      <c r="R22" s="79">
        <f t="shared" si="5"/>
        <v>50</v>
      </c>
      <c r="S22" s="353">
        <v>26</v>
      </c>
      <c r="T22" s="354"/>
      <c r="U22" s="355">
        <v>24</v>
      </c>
      <c r="V22" s="353">
        <v>40</v>
      </c>
      <c r="W22" s="354"/>
      <c r="X22" s="354"/>
      <c r="Y22" s="354"/>
      <c r="Z22" s="354"/>
      <c r="AA22" s="83" t="s">
        <v>58</v>
      </c>
    </row>
    <row r="23" spans="1:27" ht="20.25">
      <c r="A23" s="390" t="s">
        <v>37</v>
      </c>
      <c r="B23" s="391" t="s">
        <v>285</v>
      </c>
      <c r="C23" s="392">
        <v>75</v>
      </c>
      <c r="D23" s="386">
        <f t="shared" ref="D23:D29" si="6">E23/30</f>
        <v>2.5</v>
      </c>
      <c r="E23" s="359">
        <f t="shared" ref="E23:E29" si="7">F23+Q23</f>
        <v>75</v>
      </c>
      <c r="F23" s="297">
        <f t="shared" ref="F23:F29" si="8">G23+K23+N23+M23</f>
        <v>0</v>
      </c>
      <c r="G23" s="298">
        <f t="shared" ref="G23:G29" si="9">H23+I23+J23</f>
        <v>0</v>
      </c>
      <c r="H23" s="169"/>
      <c r="I23" s="170"/>
      <c r="J23" s="171"/>
      <c r="K23" s="169"/>
      <c r="L23" s="170"/>
      <c r="M23" s="170"/>
      <c r="N23" s="170"/>
      <c r="O23" s="170"/>
      <c r="P23" s="297"/>
      <c r="Q23" s="385">
        <f t="shared" ref="Q23:Q29" si="10">V23+X23+Y23+R23</f>
        <v>75</v>
      </c>
      <c r="R23" s="300">
        <f t="shared" ref="R23:R29" si="11">S23+T23+U23</f>
        <v>34</v>
      </c>
      <c r="S23" s="169">
        <v>2</v>
      </c>
      <c r="T23" s="172"/>
      <c r="U23" s="378">
        <v>32</v>
      </c>
      <c r="V23" s="174">
        <v>41</v>
      </c>
      <c r="W23" s="170"/>
      <c r="X23" s="170"/>
      <c r="Y23" s="170"/>
      <c r="Z23" s="170" t="s">
        <v>97</v>
      </c>
      <c r="AA23" s="175"/>
    </row>
    <row r="24" spans="1:27" ht="20.25">
      <c r="A24" s="324" t="s">
        <v>38</v>
      </c>
      <c r="B24" s="326" t="s">
        <v>236</v>
      </c>
      <c r="C24" s="102">
        <v>90</v>
      </c>
      <c r="D24" s="328">
        <f t="shared" si="6"/>
        <v>3</v>
      </c>
      <c r="E24" s="145">
        <f t="shared" si="7"/>
        <v>90</v>
      </c>
      <c r="F24" s="16">
        <f t="shared" si="8"/>
        <v>0</v>
      </c>
      <c r="G24" s="95">
        <f t="shared" si="9"/>
        <v>0</v>
      </c>
      <c r="H24" s="15"/>
      <c r="I24" s="12"/>
      <c r="J24" s="13"/>
      <c r="K24" s="15"/>
      <c r="L24" s="12"/>
      <c r="M24" s="12"/>
      <c r="N24" s="12"/>
      <c r="O24" s="12"/>
      <c r="P24" s="16"/>
      <c r="Q24" s="209">
        <f t="shared" si="10"/>
        <v>90</v>
      </c>
      <c r="R24" s="14">
        <f t="shared" si="11"/>
        <v>34</v>
      </c>
      <c r="S24" s="169">
        <v>22</v>
      </c>
      <c r="T24" s="172"/>
      <c r="U24" s="378">
        <v>12</v>
      </c>
      <c r="V24" s="174">
        <v>56</v>
      </c>
      <c r="W24" s="170"/>
      <c r="X24" s="170"/>
      <c r="Y24" s="170"/>
      <c r="Z24" s="170"/>
      <c r="AA24" s="175" t="s">
        <v>58</v>
      </c>
    </row>
    <row r="25" spans="1:27" ht="20.25">
      <c r="A25" s="324" t="s">
        <v>39</v>
      </c>
      <c r="B25" s="326" t="s">
        <v>237</v>
      </c>
      <c r="C25" s="102">
        <v>75</v>
      </c>
      <c r="D25" s="328">
        <f t="shared" si="6"/>
        <v>2.5</v>
      </c>
      <c r="E25" s="145">
        <f t="shared" si="7"/>
        <v>75</v>
      </c>
      <c r="F25" s="16">
        <f t="shared" si="8"/>
        <v>75</v>
      </c>
      <c r="G25" s="95">
        <f t="shared" si="9"/>
        <v>32</v>
      </c>
      <c r="H25" s="15">
        <v>18</v>
      </c>
      <c r="I25" s="12"/>
      <c r="J25" s="13">
        <v>14</v>
      </c>
      <c r="K25" s="15">
        <v>43</v>
      </c>
      <c r="L25" s="12"/>
      <c r="M25" s="12"/>
      <c r="N25" s="12"/>
      <c r="O25" s="12"/>
      <c r="P25" s="16" t="s">
        <v>58</v>
      </c>
      <c r="Q25" s="209">
        <f t="shared" si="10"/>
        <v>0</v>
      </c>
      <c r="R25" s="14">
        <f t="shared" si="11"/>
        <v>0</v>
      </c>
      <c r="S25" s="169"/>
      <c r="T25" s="172"/>
      <c r="U25" s="378"/>
      <c r="V25" s="174"/>
      <c r="W25" s="170"/>
      <c r="X25" s="170"/>
      <c r="Y25" s="170"/>
      <c r="Z25" s="170"/>
      <c r="AA25" s="175"/>
    </row>
    <row r="26" spans="1:27" ht="20.25">
      <c r="A26" s="324" t="s">
        <v>40</v>
      </c>
      <c r="B26" s="326" t="s">
        <v>238</v>
      </c>
      <c r="C26" s="102">
        <v>135</v>
      </c>
      <c r="D26" s="328">
        <f t="shared" si="6"/>
        <v>4.5</v>
      </c>
      <c r="E26" s="145">
        <f t="shared" si="7"/>
        <v>135</v>
      </c>
      <c r="F26" s="16">
        <f t="shared" si="8"/>
        <v>75</v>
      </c>
      <c r="G26" s="95">
        <f t="shared" si="9"/>
        <v>44</v>
      </c>
      <c r="H26" s="15">
        <v>20</v>
      </c>
      <c r="I26" s="12"/>
      <c r="J26" s="13">
        <f>48-24</f>
        <v>24</v>
      </c>
      <c r="K26" s="15">
        <v>31</v>
      </c>
      <c r="L26" s="12"/>
      <c r="M26" s="12"/>
      <c r="N26" s="12"/>
      <c r="O26" s="12"/>
      <c r="P26" s="16" t="s">
        <v>59</v>
      </c>
      <c r="Q26" s="209">
        <f t="shared" si="10"/>
        <v>60</v>
      </c>
      <c r="R26" s="14">
        <f t="shared" si="11"/>
        <v>38</v>
      </c>
      <c r="S26" s="169">
        <v>22</v>
      </c>
      <c r="T26" s="172"/>
      <c r="U26" s="378">
        <f>40-24</f>
        <v>16</v>
      </c>
      <c r="V26" s="174">
        <f>53-31</f>
        <v>22</v>
      </c>
      <c r="W26" s="170"/>
      <c r="X26" s="170"/>
      <c r="Y26" s="170"/>
      <c r="Z26" s="170"/>
      <c r="AA26" s="175" t="s">
        <v>58</v>
      </c>
    </row>
    <row r="27" spans="1:27" ht="21" thickBot="1">
      <c r="A27" s="396" t="s">
        <v>41</v>
      </c>
      <c r="B27" s="397" t="s">
        <v>61</v>
      </c>
      <c r="C27" s="199">
        <v>90</v>
      </c>
      <c r="D27" s="329">
        <f t="shared" si="6"/>
        <v>3</v>
      </c>
      <c r="E27" s="178">
        <f t="shared" si="7"/>
        <v>90</v>
      </c>
      <c r="F27" s="110">
        <f t="shared" si="8"/>
        <v>90</v>
      </c>
      <c r="G27" s="294">
        <f t="shared" si="9"/>
        <v>32</v>
      </c>
      <c r="H27" s="179">
        <v>18</v>
      </c>
      <c r="I27" s="109"/>
      <c r="J27" s="180">
        <v>14</v>
      </c>
      <c r="K27" s="179">
        <v>58</v>
      </c>
      <c r="L27" s="109"/>
      <c r="M27" s="109"/>
      <c r="N27" s="109"/>
      <c r="O27" s="109"/>
      <c r="P27" s="110" t="s">
        <v>58</v>
      </c>
      <c r="Q27" s="210">
        <f t="shared" si="10"/>
        <v>0</v>
      </c>
      <c r="R27" s="295">
        <f t="shared" si="11"/>
        <v>0</v>
      </c>
      <c r="S27" s="398"/>
      <c r="T27" s="399"/>
      <c r="U27" s="400"/>
      <c r="V27" s="401"/>
      <c r="W27" s="402"/>
      <c r="X27" s="402"/>
      <c r="Y27" s="402"/>
      <c r="Z27" s="402"/>
      <c r="AA27" s="389"/>
    </row>
    <row r="28" spans="1:27" ht="21" thickBot="1">
      <c r="A28" s="182" t="s">
        <v>52</v>
      </c>
      <c r="B28" s="183" t="s">
        <v>121</v>
      </c>
      <c r="C28" s="184">
        <v>120</v>
      </c>
      <c r="D28" s="185">
        <f t="shared" si="6"/>
        <v>4</v>
      </c>
      <c r="E28" s="186">
        <f t="shared" si="7"/>
        <v>120</v>
      </c>
      <c r="F28" s="187">
        <f t="shared" si="8"/>
        <v>0</v>
      </c>
      <c r="G28" s="188">
        <f t="shared" si="9"/>
        <v>0</v>
      </c>
      <c r="H28" s="189"/>
      <c r="I28" s="190"/>
      <c r="J28" s="191"/>
      <c r="K28" s="189"/>
      <c r="L28" s="190"/>
      <c r="M28" s="190"/>
      <c r="N28" s="190"/>
      <c r="O28" s="190"/>
      <c r="P28" s="191"/>
      <c r="Q28" s="192">
        <f t="shared" si="10"/>
        <v>120</v>
      </c>
      <c r="R28" s="193">
        <f t="shared" si="11"/>
        <v>68</v>
      </c>
      <c r="S28" s="189">
        <v>34</v>
      </c>
      <c r="T28" s="190"/>
      <c r="U28" s="191">
        <v>34</v>
      </c>
      <c r="V28" s="189">
        <v>52</v>
      </c>
      <c r="W28" s="190"/>
      <c r="X28" s="190"/>
      <c r="Y28" s="190"/>
      <c r="Z28" s="190"/>
      <c r="AA28" s="187" t="s">
        <v>58</v>
      </c>
    </row>
    <row r="29" spans="1:27" ht="21" thickBot="1">
      <c r="A29" s="269" t="s">
        <v>53</v>
      </c>
      <c r="B29" s="270" t="s">
        <v>120</v>
      </c>
      <c r="C29" s="271">
        <v>135</v>
      </c>
      <c r="D29" s="272">
        <f t="shared" si="6"/>
        <v>4.5</v>
      </c>
      <c r="E29" s="296">
        <f t="shared" si="7"/>
        <v>135</v>
      </c>
      <c r="F29" s="297">
        <f t="shared" si="8"/>
        <v>0</v>
      </c>
      <c r="G29" s="298">
        <f t="shared" si="9"/>
        <v>0</v>
      </c>
      <c r="H29" s="276"/>
      <c r="I29" s="277"/>
      <c r="J29" s="278"/>
      <c r="K29" s="276"/>
      <c r="L29" s="277"/>
      <c r="M29" s="277"/>
      <c r="N29" s="277"/>
      <c r="O29" s="277"/>
      <c r="P29" s="278"/>
      <c r="Q29" s="299">
        <f t="shared" si="10"/>
        <v>135</v>
      </c>
      <c r="R29" s="300">
        <f t="shared" si="11"/>
        <v>90</v>
      </c>
      <c r="S29" s="276"/>
      <c r="T29" s="281"/>
      <c r="U29" s="282">
        <v>90</v>
      </c>
      <c r="V29" s="283">
        <v>45</v>
      </c>
      <c r="W29" s="277"/>
      <c r="X29" s="277"/>
      <c r="Y29" s="277"/>
      <c r="Z29" s="277"/>
      <c r="AA29" s="284" t="s">
        <v>58</v>
      </c>
    </row>
    <row r="30" spans="1:27" ht="21" thickBot="1">
      <c r="A30" s="115"/>
      <c r="B30" s="116" t="s">
        <v>42</v>
      </c>
      <c r="C30" s="117">
        <f t="shared" ref="C30:K30" si="12">SUM(C14:C29)</f>
        <v>1605</v>
      </c>
      <c r="D30" s="117">
        <f t="shared" si="12"/>
        <v>54</v>
      </c>
      <c r="E30" s="117">
        <f t="shared" si="12"/>
        <v>1620</v>
      </c>
      <c r="F30" s="117">
        <f t="shared" si="12"/>
        <v>765</v>
      </c>
      <c r="G30" s="117">
        <f t="shared" si="12"/>
        <v>364</v>
      </c>
      <c r="H30" s="117">
        <f t="shared" si="12"/>
        <v>144</v>
      </c>
      <c r="I30" s="117">
        <f t="shared" si="12"/>
        <v>0</v>
      </c>
      <c r="J30" s="117">
        <f t="shared" si="12"/>
        <v>220</v>
      </c>
      <c r="K30" s="117">
        <f t="shared" si="12"/>
        <v>401</v>
      </c>
      <c r="L30" s="117">
        <v>0</v>
      </c>
      <c r="M30" s="117">
        <f>SUM(M14:M29)</f>
        <v>0</v>
      </c>
      <c r="N30" s="117">
        <f>SUM(N14:N29)</f>
        <v>0</v>
      </c>
      <c r="O30" s="117">
        <v>3</v>
      </c>
      <c r="P30" s="117">
        <v>5</v>
      </c>
      <c r="Q30" s="23">
        <f>SUM(Q14:Q29)</f>
        <v>855</v>
      </c>
      <c r="R30" s="23">
        <f>SUM(R14:R28)</f>
        <v>342</v>
      </c>
      <c r="S30" s="23">
        <f>SUM(S14:S29)</f>
        <v>172</v>
      </c>
      <c r="T30" s="23">
        <f>SUM(T14:T29)</f>
        <v>0</v>
      </c>
      <c r="U30" s="23">
        <f>SUM(U14:U29)</f>
        <v>260</v>
      </c>
      <c r="V30" s="23">
        <f>SUM(V14:V29)</f>
        <v>423</v>
      </c>
      <c r="W30" s="23">
        <v>0</v>
      </c>
      <c r="X30" s="23">
        <f>SUM(X14:X29)</f>
        <v>0</v>
      </c>
      <c r="Y30" s="23">
        <f>SUM(Y14:Y29)</f>
        <v>0</v>
      </c>
      <c r="Z30" s="23">
        <v>2</v>
      </c>
      <c r="AA30" s="23">
        <v>6</v>
      </c>
    </row>
    <row r="31" spans="1:27" ht="21" thickBot="1">
      <c r="A31" s="592"/>
      <c r="B31" s="24" t="s">
        <v>43</v>
      </c>
      <c r="C31" s="25"/>
      <c r="D31" s="26"/>
      <c r="E31" s="27"/>
      <c r="F31" s="28"/>
      <c r="G31" s="29">
        <f>G30/J10</f>
        <v>22.75</v>
      </c>
      <c r="H31" s="30"/>
      <c r="I31" s="31"/>
      <c r="J31" s="31"/>
      <c r="K31" s="31"/>
      <c r="L31" s="31"/>
      <c r="M31" s="31"/>
      <c r="N31" s="31"/>
      <c r="O31" s="32"/>
      <c r="P31" s="33"/>
      <c r="Q31" s="28"/>
      <c r="R31" s="34">
        <f>SUM(R14:R28)/U10</f>
        <v>20.117647058823529</v>
      </c>
      <c r="S31" s="35"/>
      <c r="T31" s="25"/>
      <c r="U31" s="25"/>
      <c r="V31" s="25"/>
      <c r="W31" s="25"/>
      <c r="X31" s="25"/>
      <c r="Y31" s="25"/>
      <c r="Z31" s="36"/>
      <c r="AA31" s="90"/>
    </row>
    <row r="32" spans="1:27" ht="21" thickBot="1">
      <c r="A32" s="593"/>
      <c r="B32" s="37" t="s">
        <v>44</v>
      </c>
      <c r="C32" s="27"/>
      <c r="D32" s="38"/>
      <c r="E32" s="27"/>
      <c r="F32" s="39"/>
      <c r="G32" s="40"/>
      <c r="H32" s="41"/>
      <c r="I32" s="27"/>
      <c r="J32" s="27"/>
      <c r="K32" s="27"/>
      <c r="L32" s="27"/>
      <c r="M32" s="27"/>
      <c r="N32" s="42"/>
      <c r="O32" s="23">
        <v>3</v>
      </c>
      <c r="P32" s="43"/>
      <c r="Q32" s="44"/>
      <c r="R32" s="45"/>
      <c r="S32" s="46"/>
      <c r="T32" s="46"/>
      <c r="U32" s="46"/>
      <c r="V32" s="46"/>
      <c r="W32" s="46"/>
      <c r="X32" s="46"/>
      <c r="Y32" s="42"/>
      <c r="Z32" s="23">
        <v>2</v>
      </c>
      <c r="AA32" s="91"/>
    </row>
    <row r="33" spans="1:27" ht="21" thickBot="1">
      <c r="A33" s="593"/>
      <c r="B33" s="37" t="s">
        <v>45</v>
      </c>
      <c r="C33" s="27"/>
      <c r="D33" s="38"/>
      <c r="E33" s="27"/>
      <c r="F33" s="39"/>
      <c r="G33" s="42"/>
      <c r="H33" s="41"/>
      <c r="I33" s="27"/>
      <c r="J33" s="27"/>
      <c r="K33" s="27"/>
      <c r="L33" s="47"/>
      <c r="M33" s="27"/>
      <c r="N33" s="46"/>
      <c r="O33" s="40"/>
      <c r="P33" s="23">
        <v>5</v>
      </c>
      <c r="Q33" s="44"/>
      <c r="R33" s="46"/>
      <c r="S33" s="46"/>
      <c r="T33" s="46"/>
      <c r="U33" s="46"/>
      <c r="V33" s="46"/>
      <c r="W33" s="48"/>
      <c r="X33" s="46"/>
      <c r="Y33" s="46"/>
      <c r="Z33" s="40"/>
      <c r="AA33" s="23">
        <v>7</v>
      </c>
    </row>
    <row r="34" spans="1:27" ht="21" thickBot="1">
      <c r="A34" s="593"/>
      <c r="B34" s="49" t="s">
        <v>46</v>
      </c>
      <c r="C34" s="47"/>
      <c r="D34" s="50"/>
      <c r="E34" s="47"/>
      <c r="F34" s="51"/>
      <c r="G34" s="50"/>
      <c r="H34" s="52"/>
      <c r="I34" s="53"/>
      <c r="J34" s="53"/>
      <c r="K34" s="54"/>
      <c r="L34" s="23">
        <v>0</v>
      </c>
      <c r="M34" s="55"/>
      <c r="N34" s="56"/>
      <c r="O34" s="56"/>
      <c r="P34" s="57"/>
      <c r="Q34" s="58"/>
      <c r="R34" s="48"/>
      <c r="S34" s="48"/>
      <c r="T34" s="48"/>
      <c r="U34" s="48"/>
      <c r="V34" s="59"/>
      <c r="W34" s="23">
        <v>0</v>
      </c>
      <c r="X34" s="51"/>
      <c r="Y34" s="47"/>
      <c r="Z34" s="48"/>
      <c r="AA34" s="92"/>
    </row>
    <row r="35" spans="1:27" ht="21" thickBot="1">
      <c r="A35" s="594"/>
      <c r="B35" s="87" t="s">
        <v>47</v>
      </c>
      <c r="C35" s="60">
        <f>SUM(C31:C34)</f>
        <v>0</v>
      </c>
      <c r="D35" s="60">
        <f t="shared" ref="D35:AA35" si="13">SUM(D31:D34)</f>
        <v>0</v>
      </c>
      <c r="E35" s="60">
        <f t="shared" si="13"/>
        <v>0</v>
      </c>
      <c r="F35" s="61">
        <f t="shared" si="13"/>
        <v>0</v>
      </c>
      <c r="G35" s="136">
        <f>SUM(G31:G34)</f>
        <v>22.75</v>
      </c>
      <c r="H35" s="22">
        <f t="shared" si="13"/>
        <v>0</v>
      </c>
      <c r="I35" s="20">
        <f t="shared" si="13"/>
        <v>0</v>
      </c>
      <c r="J35" s="20">
        <f t="shared" si="13"/>
        <v>0</v>
      </c>
      <c r="K35" s="21">
        <f t="shared" si="13"/>
        <v>0</v>
      </c>
      <c r="L35" s="23">
        <f t="shared" si="13"/>
        <v>0</v>
      </c>
      <c r="M35" s="22">
        <f t="shared" si="13"/>
        <v>0</v>
      </c>
      <c r="N35" s="20">
        <f t="shared" si="13"/>
        <v>0</v>
      </c>
      <c r="O35" s="20">
        <f>SUM(O31:O34)</f>
        <v>3</v>
      </c>
      <c r="P35" s="20">
        <f t="shared" si="13"/>
        <v>5</v>
      </c>
      <c r="Q35" s="61">
        <f t="shared" si="13"/>
        <v>0</v>
      </c>
      <c r="R35" s="136">
        <f t="shared" si="13"/>
        <v>20.117647058823529</v>
      </c>
      <c r="S35" s="118">
        <f t="shared" si="13"/>
        <v>0</v>
      </c>
      <c r="T35" s="60">
        <f t="shared" si="13"/>
        <v>0</v>
      </c>
      <c r="U35" s="60">
        <f t="shared" si="13"/>
        <v>0</v>
      </c>
      <c r="V35" s="60">
        <f t="shared" si="13"/>
        <v>0</v>
      </c>
      <c r="W35" s="60">
        <f t="shared" si="13"/>
        <v>0</v>
      </c>
      <c r="X35" s="60">
        <f t="shared" si="13"/>
        <v>0</v>
      </c>
      <c r="Y35" s="60">
        <f t="shared" si="13"/>
        <v>0</v>
      </c>
      <c r="Z35" s="60">
        <f t="shared" si="13"/>
        <v>2</v>
      </c>
      <c r="AA35" s="93">
        <f t="shared" si="13"/>
        <v>7</v>
      </c>
    </row>
    <row r="36" spans="1:27" ht="20.25">
      <c r="A36" s="62"/>
      <c r="B36" s="62"/>
      <c r="C36" s="63"/>
      <c r="D36" s="62"/>
      <c r="E36" s="63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</row>
    <row r="37" spans="1:27" ht="20.25">
      <c r="A37" s="62"/>
      <c r="B37" s="62"/>
      <c r="C37" s="63"/>
      <c r="D37" s="62"/>
      <c r="E37" s="63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</row>
    <row r="38" spans="1:27" ht="20.25">
      <c r="A38" s="62"/>
      <c r="B38" s="62"/>
      <c r="C38" s="63"/>
      <c r="D38" s="62"/>
      <c r="E38" s="63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</row>
    <row r="39" spans="1:27" ht="26.25">
      <c r="A39" s="1"/>
      <c r="B39" s="64" t="s">
        <v>85</v>
      </c>
      <c r="C39" s="64"/>
      <c r="D39" s="64"/>
      <c r="E39" s="64"/>
      <c r="F39" s="64"/>
      <c r="G39" s="64"/>
      <c r="H39" s="64"/>
      <c r="I39" s="64"/>
      <c r="J39" s="64"/>
      <c r="K39" s="64" t="s">
        <v>55</v>
      </c>
      <c r="L39" s="64"/>
      <c r="M39" s="64"/>
      <c r="N39" s="64"/>
      <c r="O39" s="64"/>
      <c r="P39" s="64"/>
      <c r="Q39" s="64"/>
      <c r="R39" s="65"/>
      <c r="S39" s="65"/>
      <c r="T39" s="66" t="s">
        <v>90</v>
      </c>
      <c r="U39" s="67"/>
      <c r="V39" s="67" t="s">
        <v>88</v>
      </c>
      <c r="W39" s="67"/>
      <c r="X39" s="67"/>
      <c r="Y39" s="68"/>
      <c r="Z39" s="68"/>
      <c r="AA39" s="68"/>
    </row>
    <row r="40" spans="1:27" ht="26.25">
      <c r="A40" s="69"/>
      <c r="B40" s="595"/>
      <c r="C40" s="595"/>
      <c r="D40" s="595"/>
      <c r="E40" s="595"/>
      <c r="F40" s="595"/>
      <c r="G40" s="595"/>
      <c r="H40" s="595"/>
      <c r="I40" s="595"/>
      <c r="J40" s="595"/>
      <c r="K40" s="69"/>
      <c r="L40" s="69"/>
      <c r="M40" s="69"/>
      <c r="N40" s="69"/>
      <c r="O40" s="69"/>
      <c r="P40" s="69"/>
      <c r="Q40" s="69"/>
      <c r="R40" s="69" t="s">
        <v>48</v>
      </c>
      <c r="S40" s="71"/>
      <c r="T40" s="72" t="s">
        <v>49</v>
      </c>
      <c r="U40" s="73" t="s">
        <v>89</v>
      </c>
      <c r="V40" s="73"/>
      <c r="W40" s="73"/>
      <c r="X40" s="72"/>
      <c r="Y40" s="72"/>
      <c r="Z40" s="74"/>
      <c r="AA40" s="74"/>
    </row>
    <row r="41" spans="1:27" ht="26.25">
      <c r="A41" s="69"/>
      <c r="B41" s="332"/>
      <c r="C41" s="332"/>
      <c r="D41" s="332"/>
      <c r="E41" s="332"/>
      <c r="F41" s="332"/>
      <c r="G41" s="332"/>
      <c r="H41" s="332"/>
      <c r="I41" s="332"/>
      <c r="J41" s="332"/>
      <c r="K41" s="69"/>
      <c r="L41" s="69"/>
      <c r="M41" s="69"/>
      <c r="N41" s="69"/>
      <c r="O41" s="69"/>
      <c r="P41" s="69"/>
      <c r="Q41" s="69"/>
      <c r="R41" s="69"/>
      <c r="S41" s="71"/>
      <c r="T41" s="72"/>
      <c r="U41" s="73"/>
      <c r="V41" s="73"/>
      <c r="W41" s="73"/>
      <c r="X41" s="72"/>
      <c r="Y41" s="72"/>
      <c r="Z41" s="74"/>
      <c r="AA41" s="74"/>
    </row>
    <row r="42" spans="1:27" ht="26.25">
      <c r="A42" s="69"/>
      <c r="B42" s="332"/>
      <c r="C42" s="332"/>
      <c r="D42" s="332"/>
      <c r="E42" s="332"/>
      <c r="F42" s="332"/>
      <c r="G42" s="332"/>
      <c r="H42" s="332"/>
      <c r="I42" s="332"/>
      <c r="J42" s="332"/>
      <c r="K42" s="64"/>
      <c r="L42" s="64"/>
      <c r="M42" s="64"/>
      <c r="N42" s="64"/>
      <c r="O42" s="64"/>
      <c r="P42" s="64"/>
      <c r="Q42" s="64"/>
      <c r="R42" s="64"/>
      <c r="S42" s="64"/>
      <c r="T42" s="66"/>
      <c r="U42" s="66"/>
      <c r="V42" s="66"/>
      <c r="W42" s="66"/>
      <c r="X42" s="75"/>
      <c r="Y42" s="75"/>
      <c r="Z42" s="76"/>
      <c r="AA42" s="76"/>
    </row>
    <row r="43" spans="1:27" ht="26.25">
      <c r="A43" s="69"/>
      <c r="B43" s="332"/>
      <c r="C43" s="332"/>
      <c r="D43" s="332"/>
      <c r="E43" s="332"/>
      <c r="F43" s="332"/>
      <c r="G43" s="332"/>
      <c r="H43" s="332"/>
      <c r="I43" s="332"/>
      <c r="J43" s="332"/>
      <c r="K43" s="64" t="s">
        <v>50</v>
      </c>
      <c r="L43" s="64"/>
      <c r="M43" s="64"/>
      <c r="N43" s="64"/>
      <c r="O43" s="64"/>
      <c r="P43" s="64"/>
      <c r="Q43" s="64"/>
      <c r="R43" s="65"/>
      <c r="S43" s="65"/>
      <c r="T43" s="66"/>
      <c r="U43" s="67"/>
      <c r="V43" s="67" t="s">
        <v>91</v>
      </c>
      <c r="W43" s="67"/>
      <c r="X43" s="67"/>
      <c r="Y43" s="68"/>
      <c r="Z43" s="76"/>
      <c r="AA43" s="76"/>
    </row>
    <row r="44" spans="1:27" ht="26.25">
      <c r="A44" s="69"/>
      <c r="B44" s="332"/>
      <c r="C44" s="332"/>
      <c r="D44" s="332"/>
      <c r="E44" s="332"/>
      <c r="F44" s="332"/>
      <c r="G44" s="332"/>
      <c r="H44" s="332"/>
      <c r="I44" s="332"/>
      <c r="J44" s="332"/>
      <c r="K44" s="69"/>
      <c r="L44" s="69"/>
      <c r="M44" s="69"/>
      <c r="N44" s="69"/>
      <c r="O44" s="69"/>
      <c r="P44" s="69"/>
      <c r="Q44" s="69"/>
      <c r="R44" s="69" t="s">
        <v>48</v>
      </c>
      <c r="S44" s="71"/>
      <c r="T44" s="72" t="s">
        <v>51</v>
      </c>
      <c r="U44" s="73" t="s">
        <v>89</v>
      </c>
      <c r="V44" s="73"/>
      <c r="W44" s="73"/>
      <c r="X44" s="72"/>
      <c r="Y44" s="72"/>
      <c r="Z44" s="76"/>
      <c r="AA44" s="76"/>
    </row>
  </sheetData>
  <mergeCells count="42">
    <mergeCell ref="C6:AA6"/>
    <mergeCell ref="C1:AA1"/>
    <mergeCell ref="C2:AA2"/>
    <mergeCell ref="C3:AA3"/>
    <mergeCell ref="C4:AA4"/>
    <mergeCell ref="C5:AA5"/>
    <mergeCell ref="W7:AA7"/>
    <mergeCell ref="A8:AA8"/>
    <mergeCell ref="A9:AA9"/>
    <mergeCell ref="A10:A13"/>
    <mergeCell ref="B10:B13"/>
    <mergeCell ref="C10:C13"/>
    <mergeCell ref="D10:D13"/>
    <mergeCell ref="E10:E13"/>
    <mergeCell ref="F10:I10"/>
    <mergeCell ref="K10:P10"/>
    <mergeCell ref="Q10:T10"/>
    <mergeCell ref="V10:AA10"/>
    <mergeCell ref="F11:F13"/>
    <mergeCell ref="G11:J11"/>
    <mergeCell ref="K11:K13"/>
    <mergeCell ref="L11:L13"/>
    <mergeCell ref="Q11:Q13"/>
    <mergeCell ref="W11:W13"/>
    <mergeCell ref="P12:P13"/>
    <mergeCell ref="R12:R13"/>
    <mergeCell ref="S12:U12"/>
    <mergeCell ref="R11:U11"/>
    <mergeCell ref="V11:V13"/>
    <mergeCell ref="X11:X13"/>
    <mergeCell ref="Y11:Y13"/>
    <mergeCell ref="Z11:AA11"/>
    <mergeCell ref="Z12:Z13"/>
    <mergeCell ref="AA12:AA13"/>
    <mergeCell ref="A31:A35"/>
    <mergeCell ref="B40:J40"/>
    <mergeCell ref="G12:G13"/>
    <mergeCell ref="H12:J12"/>
    <mergeCell ref="O12:O13"/>
    <mergeCell ref="M11:M13"/>
    <mergeCell ref="N11:N13"/>
    <mergeCell ref="O11:P11"/>
  </mergeCells>
  <printOptions horizontalCentered="1"/>
  <pageMargins left="0.59055118110236227" right="0.39370078740157483" top="0.59055118110236227" bottom="0.39370078740157483" header="0.31496062992125984" footer="0.31496062992125984"/>
  <pageSetup paperSize="9" scale="43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AE49"/>
  <sheetViews>
    <sheetView topLeftCell="C1" zoomScale="55" zoomScaleNormal="55" workbookViewId="0">
      <selection activeCell="F11" sqref="F11:F13"/>
    </sheetView>
  </sheetViews>
  <sheetFormatPr defaultRowHeight="15"/>
  <cols>
    <col min="2" max="2" width="90" customWidth="1"/>
  </cols>
  <sheetData>
    <row r="1" spans="1:27" ht="26.25">
      <c r="A1" s="1" t="s">
        <v>0</v>
      </c>
      <c r="B1" s="1"/>
      <c r="C1" s="559" t="s">
        <v>1</v>
      </c>
      <c r="D1" s="559"/>
      <c r="E1" s="559"/>
      <c r="F1" s="559"/>
      <c r="G1" s="559"/>
      <c r="H1" s="559"/>
      <c r="I1" s="559"/>
      <c r="J1" s="559"/>
      <c r="K1" s="559"/>
      <c r="L1" s="559"/>
      <c r="M1" s="559"/>
      <c r="N1" s="559"/>
      <c r="O1" s="559"/>
      <c r="P1" s="559"/>
      <c r="Q1" s="559"/>
      <c r="R1" s="559"/>
      <c r="S1" s="559"/>
      <c r="T1" s="559"/>
      <c r="U1" s="559"/>
      <c r="V1" s="559"/>
      <c r="W1" s="559"/>
      <c r="X1" s="559"/>
      <c r="Y1" s="559"/>
      <c r="Z1" s="559"/>
      <c r="AA1" s="559"/>
    </row>
    <row r="2" spans="1:27" ht="26.25">
      <c r="A2" s="1" t="s">
        <v>2</v>
      </c>
      <c r="B2" s="1"/>
      <c r="C2" s="559"/>
      <c r="D2" s="559"/>
      <c r="E2" s="559"/>
      <c r="F2" s="559"/>
      <c r="G2" s="559"/>
      <c r="H2" s="559"/>
      <c r="I2" s="559"/>
      <c r="J2" s="559"/>
      <c r="K2" s="559"/>
      <c r="L2" s="559"/>
      <c r="M2" s="559"/>
      <c r="N2" s="559"/>
      <c r="O2" s="559"/>
      <c r="P2" s="559"/>
      <c r="Q2" s="559"/>
      <c r="R2" s="559"/>
      <c r="S2" s="559"/>
      <c r="T2" s="559"/>
      <c r="U2" s="559"/>
      <c r="V2" s="559"/>
      <c r="W2" s="559"/>
      <c r="X2" s="559"/>
      <c r="Y2" s="559"/>
      <c r="Z2" s="559"/>
      <c r="AA2" s="559"/>
    </row>
    <row r="3" spans="1:27" ht="26.25">
      <c r="A3" s="1"/>
      <c r="B3" s="1"/>
      <c r="C3" s="560" t="s">
        <v>3</v>
      </c>
      <c r="D3" s="560"/>
      <c r="E3" s="560"/>
      <c r="F3" s="560"/>
      <c r="G3" s="560"/>
      <c r="H3" s="560"/>
      <c r="I3" s="560"/>
      <c r="J3" s="560"/>
      <c r="K3" s="560"/>
      <c r="L3" s="560"/>
      <c r="M3" s="560"/>
      <c r="N3" s="560"/>
      <c r="O3" s="560"/>
      <c r="P3" s="560"/>
      <c r="Q3" s="560"/>
      <c r="R3" s="560"/>
      <c r="S3" s="560"/>
      <c r="T3" s="560"/>
      <c r="U3" s="560"/>
      <c r="V3" s="560"/>
      <c r="W3" s="560"/>
      <c r="X3" s="560"/>
      <c r="Y3" s="560"/>
      <c r="Z3" s="560"/>
      <c r="AA3" s="560"/>
    </row>
    <row r="4" spans="1:27" ht="26.25">
      <c r="A4" s="1" t="s">
        <v>4</v>
      </c>
      <c r="B4" s="1"/>
      <c r="C4" s="559" t="s">
        <v>84</v>
      </c>
      <c r="D4" s="559"/>
      <c r="E4" s="559"/>
      <c r="F4" s="559"/>
      <c r="G4" s="559"/>
      <c r="H4" s="559"/>
      <c r="I4" s="559"/>
      <c r="J4" s="559"/>
      <c r="K4" s="559"/>
      <c r="L4" s="559"/>
      <c r="M4" s="559"/>
      <c r="N4" s="559"/>
      <c r="O4" s="559"/>
      <c r="P4" s="559"/>
      <c r="Q4" s="559"/>
      <c r="R4" s="559"/>
      <c r="S4" s="559"/>
      <c r="T4" s="559"/>
      <c r="U4" s="559"/>
      <c r="V4" s="559"/>
      <c r="W4" s="559"/>
      <c r="X4" s="559"/>
      <c r="Y4" s="559"/>
      <c r="Z4" s="559"/>
      <c r="AA4" s="559"/>
    </row>
    <row r="5" spans="1:27" ht="26.25">
      <c r="A5" s="1" t="s">
        <v>5</v>
      </c>
      <c r="B5" s="1"/>
      <c r="C5" s="561" t="s">
        <v>266</v>
      </c>
      <c r="D5" s="561"/>
      <c r="E5" s="561"/>
      <c r="F5" s="561"/>
      <c r="G5" s="561"/>
      <c r="H5" s="561"/>
      <c r="I5" s="561"/>
      <c r="J5" s="561"/>
      <c r="K5" s="561"/>
      <c r="L5" s="561"/>
      <c r="M5" s="561"/>
      <c r="N5" s="561"/>
      <c r="O5" s="561"/>
      <c r="P5" s="561"/>
      <c r="Q5" s="561"/>
      <c r="R5" s="561"/>
      <c r="S5" s="561"/>
      <c r="T5" s="561"/>
      <c r="U5" s="561"/>
      <c r="V5" s="561"/>
      <c r="W5" s="561"/>
      <c r="X5" s="561"/>
      <c r="Y5" s="561"/>
      <c r="Z5" s="561"/>
      <c r="AA5" s="561"/>
    </row>
    <row r="6" spans="1:27" ht="26.25">
      <c r="A6" s="1" t="s">
        <v>179</v>
      </c>
      <c r="B6" s="1"/>
      <c r="C6" s="559" t="s">
        <v>6</v>
      </c>
      <c r="D6" s="559"/>
      <c r="E6" s="559"/>
      <c r="F6" s="559"/>
      <c r="G6" s="559"/>
      <c r="H6" s="559"/>
      <c r="I6" s="559"/>
      <c r="J6" s="559"/>
      <c r="K6" s="559"/>
      <c r="L6" s="559"/>
      <c r="M6" s="559"/>
      <c r="N6" s="559"/>
      <c r="O6" s="559"/>
      <c r="P6" s="559"/>
      <c r="Q6" s="559"/>
      <c r="R6" s="559"/>
      <c r="S6" s="559"/>
      <c r="T6" s="559"/>
      <c r="U6" s="559"/>
      <c r="V6" s="559"/>
      <c r="W6" s="559"/>
      <c r="X6" s="559"/>
      <c r="Y6" s="559"/>
      <c r="Z6" s="559"/>
      <c r="AA6" s="559"/>
    </row>
    <row r="7" spans="1:27" ht="27" thickBo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562"/>
      <c r="X7" s="562"/>
      <c r="Y7" s="562"/>
      <c r="Z7" s="562"/>
      <c r="AA7" s="562"/>
    </row>
    <row r="8" spans="1:27" ht="21" thickBot="1">
      <c r="A8" s="563" t="s">
        <v>283</v>
      </c>
      <c r="B8" s="564"/>
      <c r="C8" s="564"/>
      <c r="D8" s="564"/>
      <c r="E8" s="564"/>
      <c r="F8" s="564"/>
      <c r="G8" s="564"/>
      <c r="H8" s="564"/>
      <c r="I8" s="564"/>
      <c r="J8" s="564"/>
      <c r="K8" s="564"/>
      <c r="L8" s="564"/>
      <c r="M8" s="564"/>
      <c r="N8" s="564"/>
      <c r="O8" s="564"/>
      <c r="P8" s="564"/>
      <c r="Q8" s="564"/>
      <c r="R8" s="564"/>
      <c r="S8" s="564"/>
      <c r="T8" s="564"/>
      <c r="U8" s="564"/>
      <c r="V8" s="564"/>
      <c r="W8" s="564"/>
      <c r="X8" s="564"/>
      <c r="Y8" s="564"/>
      <c r="Z8" s="564"/>
      <c r="AA8" s="565"/>
    </row>
    <row r="9" spans="1:27" ht="21" thickBot="1">
      <c r="A9" s="563" t="s">
        <v>62</v>
      </c>
      <c r="B9" s="564"/>
      <c r="C9" s="564"/>
      <c r="D9" s="564"/>
      <c r="E9" s="564"/>
      <c r="F9" s="564"/>
      <c r="G9" s="564"/>
      <c r="H9" s="564"/>
      <c r="I9" s="564"/>
      <c r="J9" s="564"/>
      <c r="K9" s="564"/>
      <c r="L9" s="564"/>
      <c r="M9" s="564"/>
      <c r="N9" s="564"/>
      <c r="O9" s="564"/>
      <c r="P9" s="564"/>
      <c r="Q9" s="564"/>
      <c r="R9" s="564"/>
      <c r="S9" s="564"/>
      <c r="T9" s="564"/>
      <c r="U9" s="564"/>
      <c r="V9" s="564"/>
      <c r="W9" s="564"/>
      <c r="X9" s="564"/>
      <c r="Y9" s="564"/>
      <c r="Z9" s="564"/>
      <c r="AA9" s="565"/>
    </row>
    <row r="10" spans="1:27" ht="21" thickBot="1">
      <c r="A10" s="566" t="s">
        <v>7</v>
      </c>
      <c r="B10" s="569" t="s">
        <v>8</v>
      </c>
      <c r="C10" s="566" t="s">
        <v>9</v>
      </c>
      <c r="D10" s="572" t="s">
        <v>10</v>
      </c>
      <c r="E10" s="573" t="s">
        <v>11</v>
      </c>
      <c r="F10" s="574" t="s">
        <v>123</v>
      </c>
      <c r="G10" s="575"/>
      <c r="H10" s="575"/>
      <c r="I10" s="575"/>
      <c r="J10" s="89">
        <v>16</v>
      </c>
      <c r="K10" s="575" t="s">
        <v>12</v>
      </c>
      <c r="L10" s="575"/>
      <c r="M10" s="575"/>
      <c r="N10" s="575"/>
      <c r="O10" s="575"/>
      <c r="P10" s="576"/>
      <c r="Q10" s="574" t="s">
        <v>124</v>
      </c>
      <c r="R10" s="575"/>
      <c r="S10" s="575"/>
      <c r="T10" s="576"/>
      <c r="U10" s="89">
        <v>17</v>
      </c>
      <c r="V10" s="574" t="s">
        <v>12</v>
      </c>
      <c r="W10" s="575"/>
      <c r="X10" s="575"/>
      <c r="Y10" s="575"/>
      <c r="Z10" s="575"/>
      <c r="AA10" s="576"/>
    </row>
    <row r="11" spans="1:27" ht="21" thickBot="1">
      <c r="A11" s="567"/>
      <c r="B11" s="570"/>
      <c r="C11" s="567"/>
      <c r="D11" s="572"/>
      <c r="E11" s="573"/>
      <c r="F11" s="577" t="s">
        <v>13</v>
      </c>
      <c r="G11" s="578" t="s">
        <v>14</v>
      </c>
      <c r="H11" s="579"/>
      <c r="I11" s="579"/>
      <c r="J11" s="579"/>
      <c r="K11" s="580" t="s">
        <v>15</v>
      </c>
      <c r="L11" s="582" t="s">
        <v>16</v>
      </c>
      <c r="M11" s="582" t="s">
        <v>17</v>
      </c>
      <c r="N11" s="582" t="s">
        <v>18</v>
      </c>
      <c r="O11" s="588" t="s">
        <v>19</v>
      </c>
      <c r="P11" s="589"/>
      <c r="Q11" s="568" t="s">
        <v>13</v>
      </c>
      <c r="R11" s="578" t="s">
        <v>14</v>
      </c>
      <c r="S11" s="579"/>
      <c r="T11" s="579"/>
      <c r="U11" s="579"/>
      <c r="V11" s="580" t="s">
        <v>15</v>
      </c>
      <c r="W11" s="582" t="s">
        <v>16</v>
      </c>
      <c r="X11" s="582" t="s">
        <v>17</v>
      </c>
      <c r="Y11" s="582" t="s">
        <v>18</v>
      </c>
      <c r="Z11" s="588" t="s">
        <v>19</v>
      </c>
      <c r="AA11" s="589"/>
    </row>
    <row r="12" spans="1:27" ht="21" thickBot="1">
      <c r="A12" s="567"/>
      <c r="B12" s="570"/>
      <c r="C12" s="567"/>
      <c r="D12" s="572"/>
      <c r="E12" s="573"/>
      <c r="F12" s="577"/>
      <c r="G12" s="586" t="s">
        <v>13</v>
      </c>
      <c r="H12" s="587" t="s">
        <v>20</v>
      </c>
      <c r="I12" s="587"/>
      <c r="J12" s="587"/>
      <c r="K12" s="581"/>
      <c r="L12" s="583"/>
      <c r="M12" s="583"/>
      <c r="N12" s="583"/>
      <c r="O12" s="590" t="s">
        <v>21</v>
      </c>
      <c r="P12" s="584" t="s">
        <v>22</v>
      </c>
      <c r="Q12" s="572"/>
      <c r="R12" s="586" t="s">
        <v>13</v>
      </c>
      <c r="S12" s="587" t="s">
        <v>20</v>
      </c>
      <c r="T12" s="587"/>
      <c r="U12" s="587"/>
      <c r="V12" s="581"/>
      <c r="W12" s="583"/>
      <c r="X12" s="583"/>
      <c r="Y12" s="583"/>
      <c r="Z12" s="590" t="s">
        <v>23</v>
      </c>
      <c r="AA12" s="584" t="s">
        <v>24</v>
      </c>
    </row>
    <row r="13" spans="1:27" ht="195.75" customHeight="1" thickBot="1">
      <c r="A13" s="568"/>
      <c r="B13" s="571"/>
      <c r="C13" s="568"/>
      <c r="D13" s="572"/>
      <c r="E13" s="573"/>
      <c r="F13" s="577"/>
      <c r="G13" s="586"/>
      <c r="H13" s="2" t="s">
        <v>25</v>
      </c>
      <c r="I13" s="3" t="s">
        <v>26</v>
      </c>
      <c r="J13" s="4" t="s">
        <v>27</v>
      </c>
      <c r="K13" s="581"/>
      <c r="L13" s="583"/>
      <c r="M13" s="583"/>
      <c r="N13" s="583"/>
      <c r="O13" s="591"/>
      <c r="P13" s="585"/>
      <c r="Q13" s="572"/>
      <c r="R13" s="586"/>
      <c r="S13" s="2" t="s">
        <v>25</v>
      </c>
      <c r="T13" s="3" t="s">
        <v>26</v>
      </c>
      <c r="U13" s="4" t="s">
        <v>27</v>
      </c>
      <c r="V13" s="581"/>
      <c r="W13" s="583"/>
      <c r="X13" s="583"/>
      <c r="Y13" s="583"/>
      <c r="Z13" s="591"/>
      <c r="AA13" s="585"/>
    </row>
    <row r="14" spans="1:27" ht="20.25">
      <c r="A14" s="82" t="s">
        <v>28</v>
      </c>
      <c r="B14" s="97" t="s">
        <v>63</v>
      </c>
      <c r="C14" s="132">
        <v>164</v>
      </c>
      <c r="D14" s="147">
        <v>0</v>
      </c>
      <c r="E14" s="144">
        <f>F14+Q14</f>
        <v>86</v>
      </c>
      <c r="F14" s="10">
        <f t="shared" ref="F14:F34" si="0">G14+K14+N14+M14</f>
        <v>32</v>
      </c>
      <c r="G14" s="94">
        <f>H14+I14+J14</f>
        <v>32</v>
      </c>
      <c r="H14" s="9">
        <v>32</v>
      </c>
      <c r="I14" s="6"/>
      <c r="J14" s="7"/>
      <c r="K14" s="9"/>
      <c r="L14" s="6"/>
      <c r="M14" s="6"/>
      <c r="N14" s="6"/>
      <c r="O14" s="6"/>
      <c r="P14" s="7"/>
      <c r="Q14" s="104">
        <f>V14+X14+Y14+R14</f>
        <v>54</v>
      </c>
      <c r="R14" s="8">
        <f t="shared" ref="R14:R34" si="1">S14+T14+U14</f>
        <v>34</v>
      </c>
      <c r="S14" s="9">
        <v>34</v>
      </c>
      <c r="T14" s="6"/>
      <c r="U14" s="7"/>
      <c r="V14" s="9"/>
      <c r="W14" s="6"/>
      <c r="X14" s="6">
        <v>20</v>
      </c>
      <c r="Y14" s="6"/>
      <c r="Z14" s="6" t="s">
        <v>127</v>
      </c>
      <c r="AA14" s="10"/>
    </row>
    <row r="15" spans="1:27" ht="20.25">
      <c r="A15" s="88" t="s">
        <v>29</v>
      </c>
      <c r="B15" s="98" t="s">
        <v>64</v>
      </c>
      <c r="C15" s="133">
        <v>144</v>
      </c>
      <c r="D15" s="148">
        <v>0</v>
      </c>
      <c r="E15" s="145">
        <f t="shared" ref="E15:E34" si="2">F15+Q15</f>
        <v>66</v>
      </c>
      <c r="F15" s="16">
        <f t="shared" si="0"/>
        <v>32</v>
      </c>
      <c r="G15" s="95">
        <f t="shared" ref="G15:G34" si="3">H15+I15+J15</f>
        <v>32</v>
      </c>
      <c r="H15" s="15">
        <v>32</v>
      </c>
      <c r="I15" s="12"/>
      <c r="J15" s="13"/>
      <c r="K15" s="15"/>
      <c r="L15" s="12"/>
      <c r="M15" s="12"/>
      <c r="N15" s="12"/>
      <c r="O15" s="12"/>
      <c r="P15" s="13"/>
      <c r="Q15" s="105">
        <f t="shared" ref="Q15:Q34" si="4">V15+X15+Y15+R15</f>
        <v>34</v>
      </c>
      <c r="R15" s="14">
        <f t="shared" si="1"/>
        <v>34</v>
      </c>
      <c r="S15" s="15">
        <v>34</v>
      </c>
      <c r="T15" s="12"/>
      <c r="U15" s="13"/>
      <c r="V15" s="15"/>
      <c r="W15" s="12"/>
      <c r="X15" s="12"/>
      <c r="Y15" s="12"/>
      <c r="Z15" s="12"/>
      <c r="AA15" s="16"/>
    </row>
    <row r="16" spans="1:27" ht="20.25">
      <c r="A16" s="88" t="s">
        <v>30</v>
      </c>
      <c r="B16" s="98" t="s">
        <v>126</v>
      </c>
      <c r="C16" s="133">
        <v>144</v>
      </c>
      <c r="D16" s="148">
        <v>0</v>
      </c>
      <c r="E16" s="145">
        <f t="shared" si="2"/>
        <v>66</v>
      </c>
      <c r="F16" s="16">
        <f t="shared" si="0"/>
        <v>32</v>
      </c>
      <c r="G16" s="95">
        <f t="shared" si="3"/>
        <v>32</v>
      </c>
      <c r="H16" s="15">
        <v>32</v>
      </c>
      <c r="I16" s="12"/>
      <c r="J16" s="13"/>
      <c r="K16" s="15"/>
      <c r="L16" s="12"/>
      <c r="M16" s="12"/>
      <c r="N16" s="12"/>
      <c r="O16" s="12"/>
      <c r="P16" s="13"/>
      <c r="Q16" s="105">
        <f t="shared" si="4"/>
        <v>34</v>
      </c>
      <c r="R16" s="14">
        <f t="shared" si="1"/>
        <v>34</v>
      </c>
      <c r="S16" s="15">
        <v>34</v>
      </c>
      <c r="T16" s="12"/>
      <c r="U16" s="13"/>
      <c r="V16" s="15"/>
      <c r="W16" s="12"/>
      <c r="X16" s="12"/>
      <c r="Y16" s="12"/>
      <c r="Z16" s="12"/>
      <c r="AA16" s="16"/>
    </row>
    <row r="17" spans="1:31" ht="20.25">
      <c r="A17" s="88" t="s">
        <v>31</v>
      </c>
      <c r="B17" s="98" t="s">
        <v>66</v>
      </c>
      <c r="C17" s="133">
        <v>130</v>
      </c>
      <c r="D17" s="148">
        <v>0</v>
      </c>
      <c r="E17" s="145">
        <f t="shared" si="2"/>
        <v>86</v>
      </c>
      <c r="F17" s="16">
        <f t="shared" si="0"/>
        <v>32</v>
      </c>
      <c r="G17" s="95">
        <f t="shared" si="3"/>
        <v>32</v>
      </c>
      <c r="H17" s="15">
        <v>32</v>
      </c>
      <c r="I17" s="12"/>
      <c r="J17" s="13"/>
      <c r="K17" s="15"/>
      <c r="L17" s="12"/>
      <c r="M17" s="12"/>
      <c r="N17" s="12"/>
      <c r="O17" s="12"/>
      <c r="P17" s="13"/>
      <c r="Q17" s="105">
        <f t="shared" si="4"/>
        <v>54</v>
      </c>
      <c r="R17" s="14">
        <f t="shared" si="1"/>
        <v>34</v>
      </c>
      <c r="S17" s="15">
        <v>34</v>
      </c>
      <c r="T17" s="12"/>
      <c r="U17" s="13"/>
      <c r="V17" s="15"/>
      <c r="W17" s="12"/>
      <c r="X17" s="12">
        <v>20</v>
      </c>
      <c r="Y17" s="12"/>
      <c r="Z17" s="12" t="s">
        <v>127</v>
      </c>
      <c r="AA17" s="16"/>
    </row>
    <row r="18" spans="1:31" ht="20.25">
      <c r="A18" s="88" t="s">
        <v>32</v>
      </c>
      <c r="B18" s="98" t="s">
        <v>69</v>
      </c>
      <c r="C18" s="133">
        <v>232</v>
      </c>
      <c r="D18" s="148">
        <v>0</v>
      </c>
      <c r="E18" s="145">
        <f t="shared" si="2"/>
        <v>120</v>
      </c>
      <c r="F18" s="16">
        <f t="shared" si="0"/>
        <v>32</v>
      </c>
      <c r="G18" s="95">
        <f t="shared" si="3"/>
        <v>32</v>
      </c>
      <c r="H18" s="15">
        <v>32</v>
      </c>
      <c r="I18" s="12"/>
      <c r="J18" s="13"/>
      <c r="K18" s="15"/>
      <c r="L18" s="12"/>
      <c r="M18" s="12"/>
      <c r="N18" s="12"/>
      <c r="O18" s="12"/>
      <c r="P18" s="13"/>
      <c r="Q18" s="105">
        <f t="shared" si="4"/>
        <v>88</v>
      </c>
      <c r="R18" s="14">
        <f t="shared" si="1"/>
        <v>68</v>
      </c>
      <c r="S18" s="15">
        <v>68</v>
      </c>
      <c r="T18" s="12"/>
      <c r="U18" s="13"/>
      <c r="V18" s="15"/>
      <c r="W18" s="12"/>
      <c r="X18" s="12">
        <v>20</v>
      </c>
      <c r="Y18" s="12"/>
      <c r="Z18" s="12" t="s">
        <v>127</v>
      </c>
      <c r="AA18" s="16"/>
    </row>
    <row r="19" spans="1:31" ht="20.25">
      <c r="A19" s="88" t="s">
        <v>33</v>
      </c>
      <c r="B19" s="98" t="s">
        <v>70</v>
      </c>
      <c r="C19" s="133">
        <v>216</v>
      </c>
      <c r="D19" s="148">
        <v>0</v>
      </c>
      <c r="E19" s="145">
        <f t="shared" si="2"/>
        <v>100</v>
      </c>
      <c r="F19" s="16">
        <f t="shared" si="0"/>
        <v>48</v>
      </c>
      <c r="G19" s="95">
        <f t="shared" si="3"/>
        <v>48</v>
      </c>
      <c r="H19" s="15">
        <v>48</v>
      </c>
      <c r="I19" s="12"/>
      <c r="J19" s="13"/>
      <c r="K19" s="15"/>
      <c r="L19" s="12"/>
      <c r="M19" s="12"/>
      <c r="N19" s="12"/>
      <c r="O19" s="12"/>
      <c r="P19" s="13"/>
      <c r="Q19" s="105">
        <f t="shared" si="4"/>
        <v>52</v>
      </c>
      <c r="R19" s="14">
        <f t="shared" si="1"/>
        <v>52</v>
      </c>
      <c r="S19" s="15">
        <v>52</v>
      </c>
      <c r="T19" s="12"/>
      <c r="U19" s="13"/>
      <c r="V19" s="15"/>
      <c r="W19" s="12"/>
      <c r="X19" s="12"/>
      <c r="Y19" s="12"/>
      <c r="Z19" s="12"/>
      <c r="AA19" s="16"/>
    </row>
    <row r="20" spans="1:31" ht="20.25">
      <c r="A20" s="88" t="s">
        <v>34</v>
      </c>
      <c r="B20" s="98" t="s">
        <v>128</v>
      </c>
      <c r="C20" s="133">
        <v>66</v>
      </c>
      <c r="D20" s="148">
        <v>0</v>
      </c>
      <c r="E20" s="145">
        <f t="shared" si="2"/>
        <v>66</v>
      </c>
      <c r="F20" s="16">
        <f t="shared" si="0"/>
        <v>32</v>
      </c>
      <c r="G20" s="95">
        <f t="shared" si="3"/>
        <v>32</v>
      </c>
      <c r="H20" s="15">
        <v>32</v>
      </c>
      <c r="I20" s="12"/>
      <c r="J20" s="13"/>
      <c r="K20" s="15"/>
      <c r="L20" s="12"/>
      <c r="M20" s="12"/>
      <c r="N20" s="12"/>
      <c r="O20" s="12"/>
      <c r="P20" s="13"/>
      <c r="Q20" s="105">
        <f t="shared" si="4"/>
        <v>34</v>
      </c>
      <c r="R20" s="14">
        <f t="shared" si="1"/>
        <v>34</v>
      </c>
      <c r="S20" s="15">
        <v>34</v>
      </c>
      <c r="T20" s="12"/>
      <c r="U20" s="13"/>
      <c r="V20" s="15"/>
      <c r="W20" s="12"/>
      <c r="X20" s="12"/>
      <c r="Y20" s="12"/>
      <c r="Z20" s="12"/>
      <c r="AA20" s="16"/>
    </row>
    <row r="21" spans="1:31" ht="20.25">
      <c r="A21" s="88" t="s">
        <v>35</v>
      </c>
      <c r="B21" s="98" t="s">
        <v>129</v>
      </c>
      <c r="C21" s="133">
        <v>220</v>
      </c>
      <c r="D21" s="148">
        <v>0</v>
      </c>
      <c r="E21" s="145">
        <f t="shared" si="2"/>
        <v>98</v>
      </c>
      <c r="F21" s="16">
        <f t="shared" si="0"/>
        <v>48</v>
      </c>
      <c r="G21" s="95">
        <f t="shared" si="3"/>
        <v>48</v>
      </c>
      <c r="H21" s="15">
        <v>48</v>
      </c>
      <c r="I21" s="12"/>
      <c r="J21" s="13"/>
      <c r="K21" s="15"/>
      <c r="L21" s="12"/>
      <c r="M21" s="12"/>
      <c r="N21" s="12"/>
      <c r="O21" s="12"/>
      <c r="P21" s="13"/>
      <c r="Q21" s="105">
        <f t="shared" si="4"/>
        <v>50</v>
      </c>
      <c r="R21" s="14">
        <f t="shared" si="1"/>
        <v>50</v>
      </c>
      <c r="S21" s="15">
        <v>50</v>
      </c>
      <c r="T21" s="12"/>
      <c r="U21" s="13"/>
      <c r="V21" s="15"/>
      <c r="W21" s="12"/>
      <c r="X21" s="12"/>
      <c r="Y21" s="12"/>
      <c r="Z21" s="12"/>
      <c r="AA21" s="16"/>
    </row>
    <row r="22" spans="1:31" ht="21" thickBot="1">
      <c r="A22" s="88" t="s">
        <v>36</v>
      </c>
      <c r="B22" s="98" t="s">
        <v>75</v>
      </c>
      <c r="C22" s="133">
        <v>110</v>
      </c>
      <c r="D22" s="148">
        <v>0</v>
      </c>
      <c r="E22" s="145">
        <f t="shared" si="2"/>
        <v>32</v>
      </c>
      <c r="F22" s="16">
        <f t="shared" si="0"/>
        <v>32</v>
      </c>
      <c r="G22" s="95">
        <f t="shared" si="3"/>
        <v>32</v>
      </c>
      <c r="H22" s="15">
        <v>32</v>
      </c>
      <c r="I22" s="12"/>
      <c r="J22" s="13"/>
      <c r="K22" s="15"/>
      <c r="L22" s="12"/>
      <c r="M22" s="12"/>
      <c r="N22" s="12"/>
      <c r="O22" s="12"/>
      <c r="P22" s="13"/>
      <c r="Q22" s="105">
        <f t="shared" si="4"/>
        <v>0</v>
      </c>
      <c r="R22" s="14">
        <f t="shared" si="1"/>
        <v>0</v>
      </c>
      <c r="S22" s="15"/>
      <c r="T22" s="12"/>
      <c r="U22" s="13"/>
      <c r="V22" s="15"/>
      <c r="W22" s="12"/>
      <c r="X22" s="12"/>
      <c r="Y22" s="12"/>
      <c r="Z22" s="12"/>
      <c r="AA22" s="16"/>
      <c r="AE22">
        <f>16*4</f>
        <v>64</v>
      </c>
    </row>
    <row r="23" spans="1:31" ht="21" thickBot="1">
      <c r="A23" s="415" t="s">
        <v>37</v>
      </c>
      <c r="B23" s="426" t="s">
        <v>276</v>
      </c>
      <c r="C23" s="427">
        <v>90</v>
      </c>
      <c r="D23" s="360">
        <f t="shared" ref="D23:D34" si="5">E23/30</f>
        <v>3</v>
      </c>
      <c r="E23" s="361">
        <f t="shared" si="2"/>
        <v>90</v>
      </c>
      <c r="F23" s="362">
        <f t="shared" si="0"/>
        <v>90</v>
      </c>
      <c r="G23" s="404">
        <f t="shared" si="3"/>
        <v>48</v>
      </c>
      <c r="H23" s="428">
        <v>16</v>
      </c>
      <c r="I23" s="429"/>
      <c r="J23" s="430">
        <v>32</v>
      </c>
      <c r="K23" s="428">
        <v>42</v>
      </c>
      <c r="L23" s="429"/>
      <c r="M23" s="429"/>
      <c r="N23" s="429"/>
      <c r="O23" s="429" t="s">
        <v>97</v>
      </c>
      <c r="P23" s="430"/>
      <c r="Q23" s="363">
        <f t="shared" si="4"/>
        <v>0</v>
      </c>
      <c r="R23" s="364">
        <f t="shared" si="1"/>
        <v>0</v>
      </c>
      <c r="S23" s="428"/>
      <c r="T23" s="431"/>
      <c r="U23" s="432"/>
      <c r="V23" s="433"/>
      <c r="W23" s="429"/>
      <c r="X23" s="429"/>
      <c r="Y23" s="429"/>
      <c r="Z23" s="429"/>
      <c r="AA23" s="403"/>
    </row>
    <row r="24" spans="1:31" s="544" customFormat="1" ht="21" thickBot="1">
      <c r="A24" s="529" t="s">
        <v>38</v>
      </c>
      <c r="B24" s="530" t="s">
        <v>110</v>
      </c>
      <c r="C24" s="550">
        <v>120</v>
      </c>
      <c r="D24" s="243">
        <f t="shared" si="5"/>
        <v>4</v>
      </c>
      <c r="E24" s="533">
        <f t="shared" si="2"/>
        <v>120</v>
      </c>
      <c r="F24" s="249">
        <f t="shared" si="0"/>
        <v>120</v>
      </c>
      <c r="G24" s="250">
        <f t="shared" si="3"/>
        <v>64</v>
      </c>
      <c r="H24" s="246"/>
      <c r="I24" s="247"/>
      <c r="J24" s="248">
        <v>64</v>
      </c>
      <c r="K24" s="246">
        <v>56</v>
      </c>
      <c r="L24" s="247"/>
      <c r="M24" s="247"/>
      <c r="N24" s="247"/>
      <c r="O24" s="247" t="s">
        <v>97</v>
      </c>
      <c r="P24" s="248"/>
      <c r="Q24" s="244">
        <f t="shared" si="4"/>
        <v>0</v>
      </c>
      <c r="R24" s="244">
        <f t="shared" si="1"/>
        <v>0</v>
      </c>
      <c r="S24" s="246"/>
      <c r="T24" s="534"/>
      <c r="U24" s="535"/>
      <c r="V24" s="536"/>
      <c r="W24" s="247"/>
      <c r="X24" s="247"/>
      <c r="Y24" s="247"/>
      <c r="Z24" s="247"/>
      <c r="AA24" s="249"/>
    </row>
    <row r="25" spans="1:31" s="537" customFormat="1" ht="20.25">
      <c r="A25" s="377" t="s">
        <v>39</v>
      </c>
      <c r="B25" s="358" t="s">
        <v>132</v>
      </c>
      <c r="C25" s="551">
        <v>60</v>
      </c>
      <c r="D25" s="552">
        <f t="shared" si="5"/>
        <v>2</v>
      </c>
      <c r="E25" s="296">
        <f t="shared" si="2"/>
        <v>60</v>
      </c>
      <c r="F25" s="175">
        <f t="shared" si="0"/>
        <v>0</v>
      </c>
      <c r="G25" s="553">
        <f t="shared" si="3"/>
        <v>0</v>
      </c>
      <c r="H25" s="380"/>
      <c r="I25" s="381"/>
      <c r="J25" s="382"/>
      <c r="K25" s="380"/>
      <c r="L25" s="381"/>
      <c r="M25" s="381"/>
      <c r="N25" s="381"/>
      <c r="O25" s="381"/>
      <c r="P25" s="382"/>
      <c r="Q25" s="540">
        <f t="shared" si="4"/>
        <v>60</v>
      </c>
      <c r="R25" s="540">
        <f t="shared" si="1"/>
        <v>34</v>
      </c>
      <c r="S25" s="380">
        <v>18</v>
      </c>
      <c r="T25" s="381"/>
      <c r="U25" s="382">
        <v>16</v>
      </c>
      <c r="V25" s="380">
        <v>26</v>
      </c>
      <c r="W25" s="381"/>
      <c r="X25" s="381"/>
      <c r="Y25" s="381"/>
      <c r="Z25" s="381"/>
      <c r="AA25" s="175" t="s">
        <v>58</v>
      </c>
    </row>
    <row r="26" spans="1:31" s="537" customFormat="1" ht="20.25">
      <c r="A26" s="112" t="s">
        <v>40</v>
      </c>
      <c r="B26" s="98" t="s">
        <v>131</v>
      </c>
      <c r="C26" s="554">
        <v>105</v>
      </c>
      <c r="D26" s="555">
        <f t="shared" si="5"/>
        <v>3.5</v>
      </c>
      <c r="E26" s="146">
        <f t="shared" si="2"/>
        <v>105</v>
      </c>
      <c r="F26" s="86">
        <f t="shared" si="0"/>
        <v>105</v>
      </c>
      <c r="G26" s="556">
        <f t="shared" si="3"/>
        <v>48</v>
      </c>
      <c r="H26" s="84">
        <v>24</v>
      </c>
      <c r="I26" s="85"/>
      <c r="J26" s="18">
        <v>24</v>
      </c>
      <c r="K26" s="84">
        <v>57</v>
      </c>
      <c r="L26" s="85"/>
      <c r="M26" s="85"/>
      <c r="N26" s="85"/>
      <c r="O26" s="85" t="s">
        <v>97</v>
      </c>
      <c r="P26" s="18"/>
      <c r="Q26" s="419">
        <f t="shared" si="4"/>
        <v>0</v>
      </c>
      <c r="R26" s="419">
        <f t="shared" si="1"/>
        <v>0</v>
      </c>
      <c r="S26" s="84"/>
      <c r="T26" s="85"/>
      <c r="U26" s="18"/>
      <c r="V26" s="84"/>
      <c r="W26" s="85"/>
      <c r="X26" s="85"/>
      <c r="Y26" s="85"/>
      <c r="Z26" s="85"/>
      <c r="AA26" s="86"/>
    </row>
    <row r="27" spans="1:31" s="537" customFormat="1" ht="20.25">
      <c r="A27" s="112" t="s">
        <v>41</v>
      </c>
      <c r="B27" s="98" t="s">
        <v>280</v>
      </c>
      <c r="C27" s="554">
        <v>105</v>
      </c>
      <c r="D27" s="555">
        <f t="shared" si="5"/>
        <v>3.5</v>
      </c>
      <c r="E27" s="146">
        <f t="shared" si="2"/>
        <v>105</v>
      </c>
      <c r="F27" s="86">
        <f t="shared" si="0"/>
        <v>105</v>
      </c>
      <c r="G27" s="556">
        <f t="shared" si="3"/>
        <v>48</v>
      </c>
      <c r="H27" s="84">
        <v>24</v>
      </c>
      <c r="I27" s="85"/>
      <c r="J27" s="18">
        <v>24</v>
      </c>
      <c r="K27" s="84">
        <v>57</v>
      </c>
      <c r="L27" s="85"/>
      <c r="M27" s="85"/>
      <c r="N27" s="85"/>
      <c r="O27" s="85"/>
      <c r="P27" s="18" t="s">
        <v>58</v>
      </c>
      <c r="Q27" s="419">
        <f t="shared" si="4"/>
        <v>0</v>
      </c>
      <c r="R27" s="419">
        <f t="shared" si="1"/>
        <v>0</v>
      </c>
      <c r="S27" s="84"/>
      <c r="T27" s="85"/>
      <c r="U27" s="18"/>
      <c r="V27" s="84"/>
      <c r="W27" s="85"/>
      <c r="X27" s="85"/>
      <c r="Y27" s="85"/>
      <c r="Z27" s="85"/>
      <c r="AA27" s="86"/>
    </row>
    <row r="28" spans="1:31" s="537" customFormat="1" ht="20.25">
      <c r="A28" s="112" t="s">
        <v>52</v>
      </c>
      <c r="B28" s="98" t="s">
        <v>279</v>
      </c>
      <c r="C28" s="554">
        <v>120</v>
      </c>
      <c r="D28" s="555">
        <f t="shared" si="5"/>
        <v>4</v>
      </c>
      <c r="E28" s="146">
        <f t="shared" si="2"/>
        <v>120</v>
      </c>
      <c r="F28" s="86">
        <f t="shared" si="0"/>
        <v>0</v>
      </c>
      <c r="G28" s="556">
        <f t="shared" si="3"/>
        <v>0</v>
      </c>
      <c r="H28" s="84"/>
      <c r="I28" s="85"/>
      <c r="J28" s="18"/>
      <c r="K28" s="84"/>
      <c r="L28" s="85"/>
      <c r="M28" s="85"/>
      <c r="N28" s="85"/>
      <c r="O28" s="85"/>
      <c r="P28" s="18"/>
      <c r="Q28" s="419">
        <f t="shared" si="4"/>
        <v>120</v>
      </c>
      <c r="R28" s="419">
        <f t="shared" si="1"/>
        <v>50</v>
      </c>
      <c r="S28" s="84">
        <v>26</v>
      </c>
      <c r="T28" s="85"/>
      <c r="U28" s="18">
        <v>24</v>
      </c>
      <c r="V28" s="84">
        <v>70</v>
      </c>
      <c r="W28" s="85"/>
      <c r="X28" s="85"/>
      <c r="Y28" s="85"/>
      <c r="Z28" s="85"/>
      <c r="AA28" s="86" t="s">
        <v>58</v>
      </c>
    </row>
    <row r="29" spans="1:31" s="537" customFormat="1" ht="20.25">
      <c r="A29" s="112" t="s">
        <v>53</v>
      </c>
      <c r="B29" s="98" t="s">
        <v>281</v>
      </c>
      <c r="C29" s="554">
        <v>90</v>
      </c>
      <c r="D29" s="555">
        <f t="shared" si="5"/>
        <v>3</v>
      </c>
      <c r="E29" s="146">
        <f t="shared" si="2"/>
        <v>90</v>
      </c>
      <c r="F29" s="86">
        <f t="shared" si="0"/>
        <v>90</v>
      </c>
      <c r="G29" s="556">
        <f t="shared" si="3"/>
        <v>48</v>
      </c>
      <c r="H29" s="84">
        <v>24</v>
      </c>
      <c r="I29" s="85"/>
      <c r="J29" s="18">
        <v>24</v>
      </c>
      <c r="K29" s="84">
        <v>42</v>
      </c>
      <c r="L29" s="85"/>
      <c r="M29" s="85"/>
      <c r="N29" s="85"/>
      <c r="O29" s="85"/>
      <c r="P29" s="18" t="s">
        <v>58</v>
      </c>
      <c r="Q29" s="419">
        <f t="shared" si="4"/>
        <v>0</v>
      </c>
      <c r="R29" s="419">
        <f t="shared" si="1"/>
        <v>0</v>
      </c>
      <c r="S29" s="84"/>
      <c r="T29" s="85"/>
      <c r="U29" s="18"/>
      <c r="V29" s="84"/>
      <c r="W29" s="85"/>
      <c r="X29" s="85"/>
      <c r="Y29" s="85"/>
      <c r="Z29" s="85"/>
      <c r="AA29" s="86"/>
    </row>
    <row r="30" spans="1:31" s="537" customFormat="1" ht="21" thickBot="1">
      <c r="A30" s="157" t="s">
        <v>54</v>
      </c>
      <c r="B30" s="158" t="s">
        <v>137</v>
      </c>
      <c r="C30" s="549">
        <v>75</v>
      </c>
      <c r="D30" s="557">
        <f t="shared" si="5"/>
        <v>2.5</v>
      </c>
      <c r="E30" s="293">
        <f t="shared" si="2"/>
        <v>75</v>
      </c>
      <c r="F30" s="155">
        <f t="shared" si="0"/>
        <v>0</v>
      </c>
      <c r="G30" s="558">
        <f t="shared" si="3"/>
        <v>0</v>
      </c>
      <c r="H30" s="160"/>
      <c r="I30" s="161"/>
      <c r="J30" s="162"/>
      <c r="K30" s="160"/>
      <c r="L30" s="161"/>
      <c r="M30" s="161"/>
      <c r="N30" s="161"/>
      <c r="O30" s="161"/>
      <c r="P30" s="162"/>
      <c r="Q30" s="335">
        <f t="shared" si="4"/>
        <v>75</v>
      </c>
      <c r="R30" s="335">
        <f t="shared" si="1"/>
        <v>34</v>
      </c>
      <c r="S30" s="160">
        <v>24</v>
      </c>
      <c r="T30" s="161"/>
      <c r="U30" s="162">
        <v>10</v>
      </c>
      <c r="V30" s="160">
        <v>41</v>
      </c>
      <c r="W30" s="161"/>
      <c r="X30" s="161"/>
      <c r="Y30" s="161"/>
      <c r="Z30" s="161" t="s">
        <v>97</v>
      </c>
      <c r="AA30" s="155"/>
    </row>
    <row r="31" spans="1:31" s="537" customFormat="1" ht="21" thickBot="1">
      <c r="A31" s="529" t="s">
        <v>78</v>
      </c>
      <c r="B31" s="543" t="s">
        <v>92</v>
      </c>
      <c r="C31" s="550">
        <v>90</v>
      </c>
      <c r="D31" s="243">
        <f t="shared" si="5"/>
        <v>3</v>
      </c>
      <c r="E31" s="533">
        <f t="shared" si="2"/>
        <v>90</v>
      </c>
      <c r="F31" s="249">
        <f t="shared" si="0"/>
        <v>0</v>
      </c>
      <c r="G31" s="250">
        <f t="shared" si="3"/>
        <v>0</v>
      </c>
      <c r="H31" s="246"/>
      <c r="I31" s="247"/>
      <c r="J31" s="248"/>
      <c r="K31" s="246"/>
      <c r="L31" s="247"/>
      <c r="M31" s="247"/>
      <c r="N31" s="247"/>
      <c r="O31" s="247"/>
      <c r="P31" s="248"/>
      <c r="Q31" s="244">
        <f t="shared" si="4"/>
        <v>90</v>
      </c>
      <c r="R31" s="244">
        <f t="shared" si="1"/>
        <v>34</v>
      </c>
      <c r="S31" s="246">
        <v>16</v>
      </c>
      <c r="T31" s="247"/>
      <c r="U31" s="248">
        <v>18</v>
      </c>
      <c r="V31" s="246">
        <v>56</v>
      </c>
      <c r="W31" s="247"/>
      <c r="X31" s="247"/>
      <c r="Y31" s="247"/>
      <c r="Z31" s="247"/>
      <c r="AA31" s="249" t="s">
        <v>58</v>
      </c>
    </row>
    <row r="32" spans="1:31" ht="21" thickBot="1">
      <c r="A32" s="519" t="s">
        <v>140</v>
      </c>
      <c r="B32" s="520" t="s">
        <v>114</v>
      </c>
      <c r="C32" s="521">
        <v>90</v>
      </c>
      <c r="D32" s="474">
        <f t="shared" si="5"/>
        <v>3</v>
      </c>
      <c r="E32" s="522">
        <f t="shared" si="2"/>
        <v>90</v>
      </c>
      <c r="F32" s="505">
        <f t="shared" si="0"/>
        <v>0</v>
      </c>
      <c r="G32" s="506">
        <f t="shared" si="3"/>
        <v>0</v>
      </c>
      <c r="H32" s="523"/>
      <c r="I32" s="524"/>
      <c r="J32" s="525"/>
      <c r="K32" s="523"/>
      <c r="L32" s="524"/>
      <c r="M32" s="524"/>
      <c r="N32" s="524"/>
      <c r="O32" s="524"/>
      <c r="P32" s="525"/>
      <c r="Q32" s="526">
        <f t="shared" si="4"/>
        <v>90</v>
      </c>
      <c r="R32" s="527">
        <f t="shared" si="1"/>
        <v>50</v>
      </c>
      <c r="S32" s="523">
        <v>26</v>
      </c>
      <c r="T32" s="524"/>
      <c r="U32" s="525">
        <v>24</v>
      </c>
      <c r="V32" s="523">
        <v>40</v>
      </c>
      <c r="W32" s="524"/>
      <c r="X32" s="524"/>
      <c r="Y32" s="524"/>
      <c r="Z32" s="524"/>
      <c r="AA32" s="389" t="s">
        <v>58</v>
      </c>
    </row>
    <row r="33" spans="1:27" ht="21" thickBot="1">
      <c r="A33" s="182" t="s">
        <v>139</v>
      </c>
      <c r="B33" s="183" t="s">
        <v>121</v>
      </c>
      <c r="C33" s="184">
        <v>120</v>
      </c>
      <c r="D33" s="185">
        <f t="shared" si="5"/>
        <v>4</v>
      </c>
      <c r="E33" s="186">
        <f t="shared" si="2"/>
        <v>120</v>
      </c>
      <c r="F33" s="187">
        <f t="shared" si="0"/>
        <v>0</v>
      </c>
      <c r="G33" s="188">
        <f t="shared" si="3"/>
        <v>0</v>
      </c>
      <c r="H33" s="189"/>
      <c r="I33" s="190"/>
      <c r="J33" s="191"/>
      <c r="K33" s="189"/>
      <c r="L33" s="190"/>
      <c r="M33" s="190"/>
      <c r="N33" s="190"/>
      <c r="O33" s="190"/>
      <c r="P33" s="191"/>
      <c r="Q33" s="192">
        <f t="shared" si="4"/>
        <v>120</v>
      </c>
      <c r="R33" s="193">
        <f t="shared" si="1"/>
        <v>68</v>
      </c>
      <c r="S33" s="189">
        <v>34</v>
      </c>
      <c r="T33" s="190"/>
      <c r="U33" s="191">
        <v>34</v>
      </c>
      <c r="V33" s="189">
        <v>52</v>
      </c>
      <c r="W33" s="190"/>
      <c r="X33" s="190"/>
      <c r="Y33" s="190"/>
      <c r="Z33" s="190"/>
      <c r="AA33" s="187" t="s">
        <v>58</v>
      </c>
    </row>
    <row r="34" spans="1:27" ht="21" thickBot="1">
      <c r="A34" s="269" t="s">
        <v>282</v>
      </c>
      <c r="B34" s="270" t="s">
        <v>120</v>
      </c>
      <c r="C34" s="271">
        <v>135</v>
      </c>
      <c r="D34" s="272">
        <f t="shared" si="5"/>
        <v>4.5</v>
      </c>
      <c r="E34" s="296">
        <f t="shared" si="2"/>
        <v>135</v>
      </c>
      <c r="F34" s="297">
        <f t="shared" si="0"/>
        <v>0</v>
      </c>
      <c r="G34" s="298">
        <f t="shared" si="3"/>
        <v>0</v>
      </c>
      <c r="H34" s="276"/>
      <c r="I34" s="277"/>
      <c r="J34" s="278"/>
      <c r="K34" s="276"/>
      <c r="L34" s="277"/>
      <c r="M34" s="277"/>
      <c r="N34" s="277"/>
      <c r="O34" s="277"/>
      <c r="P34" s="278"/>
      <c r="Q34" s="299">
        <f t="shared" si="4"/>
        <v>135</v>
      </c>
      <c r="R34" s="300">
        <f t="shared" si="1"/>
        <v>90</v>
      </c>
      <c r="S34" s="276"/>
      <c r="T34" s="281"/>
      <c r="U34" s="282">
        <v>90</v>
      </c>
      <c r="V34" s="283">
        <v>45</v>
      </c>
      <c r="W34" s="277"/>
      <c r="X34" s="277"/>
      <c r="Y34" s="277"/>
      <c r="Z34" s="277"/>
      <c r="AA34" s="284" t="s">
        <v>58</v>
      </c>
    </row>
    <row r="35" spans="1:27" ht="21" thickBot="1">
      <c r="A35" s="115"/>
      <c r="B35" s="116" t="s">
        <v>42</v>
      </c>
      <c r="C35" s="117">
        <f t="shared" ref="C35:K35" si="6">SUM(C14:C34)</f>
        <v>2626</v>
      </c>
      <c r="D35" s="117">
        <f t="shared" si="6"/>
        <v>40</v>
      </c>
      <c r="E35" s="117">
        <f t="shared" si="6"/>
        <v>1920</v>
      </c>
      <c r="F35" s="117">
        <f t="shared" si="6"/>
        <v>830</v>
      </c>
      <c r="G35" s="117">
        <f t="shared" si="6"/>
        <v>576</v>
      </c>
      <c r="H35" s="117">
        <f t="shared" si="6"/>
        <v>408</v>
      </c>
      <c r="I35" s="117">
        <f t="shared" si="6"/>
        <v>0</v>
      </c>
      <c r="J35" s="117">
        <f t="shared" si="6"/>
        <v>168</v>
      </c>
      <c r="K35" s="117">
        <f t="shared" si="6"/>
        <v>254</v>
      </c>
      <c r="L35" s="117">
        <v>0</v>
      </c>
      <c r="M35" s="117">
        <f>SUM(M14:M34)</f>
        <v>0</v>
      </c>
      <c r="N35" s="117">
        <f>SUM(N14:N34)</f>
        <v>0</v>
      </c>
      <c r="O35" s="117">
        <v>3</v>
      </c>
      <c r="P35" s="117">
        <v>2</v>
      </c>
      <c r="Q35" s="23">
        <f>SUM(Q14:Q34)</f>
        <v>1090</v>
      </c>
      <c r="R35" s="23">
        <f>SUM(R14:R33)</f>
        <v>610</v>
      </c>
      <c r="S35" s="23">
        <f>SUM(S14:S34)</f>
        <v>484</v>
      </c>
      <c r="T35" s="23">
        <f>SUM(T14:T34)</f>
        <v>0</v>
      </c>
      <c r="U35" s="23">
        <f>SUM(U14:U34)</f>
        <v>216</v>
      </c>
      <c r="V35" s="23">
        <f>SUM(V14:V34)</f>
        <v>330</v>
      </c>
      <c r="W35" s="23">
        <v>0</v>
      </c>
      <c r="X35" s="23">
        <f>SUM(X14:X34)</f>
        <v>60</v>
      </c>
      <c r="Y35" s="23">
        <f>SUM(Y14:Y34)</f>
        <v>0</v>
      </c>
      <c r="Z35" s="23">
        <v>4</v>
      </c>
      <c r="AA35" s="23">
        <v>5</v>
      </c>
    </row>
    <row r="36" spans="1:27" ht="21" thickBot="1">
      <c r="A36" s="592"/>
      <c r="B36" s="24" t="s">
        <v>43</v>
      </c>
      <c r="C36" s="25"/>
      <c r="D36" s="26"/>
      <c r="E36" s="27"/>
      <c r="F36" s="28"/>
      <c r="G36" s="29">
        <f>G35/J10</f>
        <v>36</v>
      </c>
      <c r="H36" s="30"/>
      <c r="I36" s="31"/>
      <c r="J36" s="31"/>
      <c r="K36" s="31"/>
      <c r="L36" s="31"/>
      <c r="M36" s="31"/>
      <c r="N36" s="31"/>
      <c r="O36" s="32"/>
      <c r="P36" s="33"/>
      <c r="Q36" s="28"/>
      <c r="R36" s="34">
        <f>SUM(R14:R33)/U10</f>
        <v>35.882352941176471</v>
      </c>
      <c r="S36" s="35"/>
      <c r="T36" s="25"/>
      <c r="U36" s="25"/>
      <c r="V36" s="25"/>
      <c r="W36" s="25"/>
      <c r="X36" s="25"/>
      <c r="Y36" s="25"/>
      <c r="Z36" s="36"/>
      <c r="AA36" s="90"/>
    </row>
    <row r="37" spans="1:27" ht="21" thickBot="1">
      <c r="A37" s="593"/>
      <c r="B37" s="37" t="s">
        <v>44</v>
      </c>
      <c r="C37" s="27"/>
      <c r="D37" s="38"/>
      <c r="E37" s="27"/>
      <c r="F37" s="39"/>
      <c r="G37" s="40"/>
      <c r="H37" s="41"/>
      <c r="I37" s="27"/>
      <c r="J37" s="27"/>
      <c r="K37" s="27"/>
      <c r="L37" s="27"/>
      <c r="M37" s="27"/>
      <c r="N37" s="42"/>
      <c r="O37" s="23">
        <v>3</v>
      </c>
      <c r="P37" s="43"/>
      <c r="Q37" s="44"/>
      <c r="R37" s="45"/>
      <c r="S37" s="46"/>
      <c r="T37" s="46"/>
      <c r="U37" s="46"/>
      <c r="V37" s="46"/>
      <c r="W37" s="46"/>
      <c r="X37" s="46"/>
      <c r="Y37" s="42"/>
      <c r="Z37" s="23">
        <v>4</v>
      </c>
      <c r="AA37" s="91"/>
    </row>
    <row r="38" spans="1:27" ht="21" thickBot="1">
      <c r="A38" s="593"/>
      <c r="B38" s="37" t="s">
        <v>45</v>
      </c>
      <c r="C38" s="27"/>
      <c r="D38" s="38"/>
      <c r="E38" s="27"/>
      <c r="F38" s="39"/>
      <c r="G38" s="42"/>
      <c r="H38" s="41"/>
      <c r="I38" s="27"/>
      <c r="J38" s="27"/>
      <c r="K38" s="27"/>
      <c r="L38" s="47"/>
      <c r="M38" s="27"/>
      <c r="N38" s="46"/>
      <c r="O38" s="40"/>
      <c r="P38" s="23">
        <v>2</v>
      </c>
      <c r="Q38" s="44"/>
      <c r="R38" s="46"/>
      <c r="S38" s="46"/>
      <c r="T38" s="46"/>
      <c r="U38" s="46"/>
      <c r="V38" s="46"/>
      <c r="W38" s="48"/>
      <c r="X38" s="46"/>
      <c r="Y38" s="46"/>
      <c r="Z38" s="40"/>
      <c r="AA38" s="23">
        <v>6</v>
      </c>
    </row>
    <row r="39" spans="1:27" ht="21" thickBot="1">
      <c r="A39" s="593"/>
      <c r="B39" s="49" t="s">
        <v>46</v>
      </c>
      <c r="C39" s="47"/>
      <c r="D39" s="50"/>
      <c r="E39" s="47"/>
      <c r="F39" s="51"/>
      <c r="G39" s="50"/>
      <c r="H39" s="52"/>
      <c r="I39" s="53"/>
      <c r="J39" s="53"/>
      <c r="K39" s="54"/>
      <c r="L39" s="23">
        <v>0</v>
      </c>
      <c r="M39" s="55"/>
      <c r="N39" s="56"/>
      <c r="O39" s="56"/>
      <c r="P39" s="57"/>
      <c r="Q39" s="58"/>
      <c r="R39" s="48"/>
      <c r="S39" s="48"/>
      <c r="T39" s="48"/>
      <c r="U39" s="48"/>
      <c r="V39" s="59"/>
      <c r="W39" s="23">
        <v>0</v>
      </c>
      <c r="X39" s="51"/>
      <c r="Y39" s="47"/>
      <c r="Z39" s="48"/>
      <c r="AA39" s="92"/>
    </row>
    <row r="40" spans="1:27" ht="21" thickBot="1">
      <c r="A40" s="594"/>
      <c r="B40" s="87" t="s">
        <v>47</v>
      </c>
      <c r="C40" s="60">
        <f>SUM(C36:C39)</f>
        <v>0</v>
      </c>
      <c r="D40" s="60">
        <f t="shared" ref="D40:AA40" si="7">SUM(D36:D39)</f>
        <v>0</v>
      </c>
      <c r="E40" s="60">
        <f t="shared" si="7"/>
        <v>0</v>
      </c>
      <c r="F40" s="61">
        <f t="shared" si="7"/>
        <v>0</v>
      </c>
      <c r="G40" s="136">
        <f>SUM(G36:G39)</f>
        <v>36</v>
      </c>
      <c r="H40" s="22">
        <f t="shared" si="7"/>
        <v>0</v>
      </c>
      <c r="I40" s="20">
        <f t="shared" si="7"/>
        <v>0</v>
      </c>
      <c r="J40" s="20">
        <f t="shared" si="7"/>
        <v>0</v>
      </c>
      <c r="K40" s="21">
        <f t="shared" si="7"/>
        <v>0</v>
      </c>
      <c r="L40" s="23">
        <f t="shared" si="7"/>
        <v>0</v>
      </c>
      <c r="M40" s="22">
        <f t="shared" si="7"/>
        <v>0</v>
      </c>
      <c r="N40" s="20">
        <f t="shared" si="7"/>
        <v>0</v>
      </c>
      <c r="O40" s="20">
        <f>SUM(O36:O39)</f>
        <v>3</v>
      </c>
      <c r="P40" s="20">
        <f t="shared" si="7"/>
        <v>2</v>
      </c>
      <c r="Q40" s="61">
        <f t="shared" si="7"/>
        <v>0</v>
      </c>
      <c r="R40" s="136">
        <f t="shared" si="7"/>
        <v>35.882352941176471</v>
      </c>
      <c r="S40" s="118">
        <f t="shared" si="7"/>
        <v>0</v>
      </c>
      <c r="T40" s="60">
        <f t="shared" si="7"/>
        <v>0</v>
      </c>
      <c r="U40" s="60">
        <f t="shared" si="7"/>
        <v>0</v>
      </c>
      <c r="V40" s="60">
        <f t="shared" si="7"/>
        <v>0</v>
      </c>
      <c r="W40" s="60">
        <f t="shared" si="7"/>
        <v>0</v>
      </c>
      <c r="X40" s="60">
        <f t="shared" si="7"/>
        <v>0</v>
      </c>
      <c r="Y40" s="60">
        <f t="shared" si="7"/>
        <v>0</v>
      </c>
      <c r="Z40" s="60">
        <f t="shared" si="7"/>
        <v>4</v>
      </c>
      <c r="AA40" s="93">
        <f t="shared" si="7"/>
        <v>6</v>
      </c>
    </row>
    <row r="41" spans="1:27" ht="20.25">
      <c r="A41" s="62"/>
      <c r="B41" s="62"/>
      <c r="C41" s="63"/>
      <c r="D41" s="62"/>
      <c r="E41" s="63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</row>
    <row r="42" spans="1:27" ht="20.25">
      <c r="A42" s="62"/>
      <c r="B42" s="62"/>
      <c r="C42" s="63"/>
      <c r="D42" s="62"/>
      <c r="E42" s="63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</row>
    <row r="43" spans="1:27" ht="20.25">
      <c r="A43" s="62"/>
      <c r="B43" s="62"/>
      <c r="C43" s="63"/>
      <c r="D43" s="62"/>
      <c r="E43" s="63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</row>
    <row r="44" spans="1:27" ht="26.25">
      <c r="A44" s="1"/>
      <c r="B44" s="64" t="s">
        <v>85</v>
      </c>
      <c r="C44" s="64"/>
      <c r="D44" s="64"/>
      <c r="E44" s="64"/>
      <c r="F44" s="64"/>
      <c r="G44" s="64"/>
      <c r="H44" s="64"/>
      <c r="I44" s="64"/>
      <c r="J44" s="64"/>
      <c r="K44" s="64" t="s">
        <v>55</v>
      </c>
      <c r="L44" s="64"/>
      <c r="M44" s="64"/>
      <c r="N44" s="64"/>
      <c r="O44" s="64"/>
      <c r="P44" s="64"/>
      <c r="Q44" s="64"/>
      <c r="R44" s="65"/>
      <c r="S44" s="65"/>
      <c r="T44" s="66" t="s">
        <v>90</v>
      </c>
      <c r="U44" s="67"/>
      <c r="V44" s="67" t="s">
        <v>88</v>
      </c>
      <c r="W44" s="67"/>
      <c r="X44" s="67"/>
      <c r="Y44" s="68"/>
      <c r="Z44" s="68"/>
      <c r="AA44" s="68"/>
    </row>
    <row r="45" spans="1:27" ht="26.25">
      <c r="A45" s="69"/>
      <c r="B45" s="595"/>
      <c r="C45" s="595"/>
      <c r="D45" s="595"/>
      <c r="E45" s="595"/>
      <c r="F45" s="595"/>
      <c r="G45" s="595"/>
      <c r="H45" s="595"/>
      <c r="I45" s="595"/>
      <c r="J45" s="595"/>
      <c r="K45" s="69"/>
      <c r="L45" s="69"/>
      <c r="M45" s="69"/>
      <c r="N45" s="69"/>
      <c r="O45" s="69"/>
      <c r="P45" s="69"/>
      <c r="Q45" s="69"/>
      <c r="R45" s="69" t="s">
        <v>48</v>
      </c>
      <c r="S45" s="71"/>
      <c r="T45" s="72" t="s">
        <v>49</v>
      </c>
      <c r="U45" s="73" t="s">
        <v>89</v>
      </c>
      <c r="V45" s="73"/>
      <c r="W45" s="73"/>
      <c r="X45" s="72"/>
      <c r="Y45" s="72"/>
      <c r="Z45" s="74"/>
      <c r="AA45" s="74"/>
    </row>
    <row r="46" spans="1:27" ht="26.25">
      <c r="A46" s="69"/>
      <c r="B46" s="332"/>
      <c r="C46" s="332"/>
      <c r="D46" s="332"/>
      <c r="E46" s="332"/>
      <c r="F46" s="332"/>
      <c r="G46" s="332"/>
      <c r="H46" s="332"/>
      <c r="I46" s="332"/>
      <c r="J46" s="332"/>
      <c r="K46" s="69"/>
      <c r="L46" s="69"/>
      <c r="M46" s="69"/>
      <c r="N46" s="69"/>
      <c r="O46" s="69"/>
      <c r="P46" s="69"/>
      <c r="Q46" s="69"/>
      <c r="R46" s="69"/>
      <c r="S46" s="71"/>
      <c r="T46" s="72"/>
      <c r="U46" s="73"/>
      <c r="V46" s="73"/>
      <c r="W46" s="73"/>
      <c r="X46" s="72"/>
      <c r="Y46" s="72"/>
      <c r="Z46" s="74"/>
      <c r="AA46" s="74"/>
    </row>
    <row r="47" spans="1:27" ht="26.25">
      <c r="A47" s="69"/>
      <c r="B47" s="332"/>
      <c r="C47" s="332"/>
      <c r="D47" s="332"/>
      <c r="E47" s="332"/>
      <c r="F47" s="332"/>
      <c r="G47" s="332"/>
      <c r="H47" s="332"/>
      <c r="I47" s="332"/>
      <c r="J47" s="332"/>
      <c r="K47" s="64"/>
      <c r="L47" s="64"/>
      <c r="M47" s="64"/>
      <c r="N47" s="64"/>
      <c r="O47" s="64"/>
      <c r="P47" s="64"/>
      <c r="Q47" s="64"/>
      <c r="R47" s="64"/>
      <c r="S47" s="64"/>
      <c r="T47" s="66"/>
      <c r="U47" s="66"/>
      <c r="V47" s="66"/>
      <c r="W47" s="66"/>
      <c r="X47" s="75"/>
      <c r="Y47" s="75"/>
      <c r="Z47" s="76"/>
      <c r="AA47" s="76"/>
    </row>
    <row r="48" spans="1:27" ht="26.25">
      <c r="A48" s="69"/>
      <c r="B48" s="332"/>
      <c r="C48" s="332"/>
      <c r="D48" s="332"/>
      <c r="E48" s="332"/>
      <c r="F48" s="332"/>
      <c r="G48" s="332"/>
      <c r="H48" s="332"/>
      <c r="I48" s="332"/>
      <c r="J48" s="332"/>
      <c r="K48" s="64" t="s">
        <v>50</v>
      </c>
      <c r="L48" s="64"/>
      <c r="M48" s="64"/>
      <c r="N48" s="64"/>
      <c r="O48" s="64"/>
      <c r="P48" s="64"/>
      <c r="Q48" s="64"/>
      <c r="R48" s="65"/>
      <c r="S48" s="65"/>
      <c r="T48" s="66"/>
      <c r="U48" s="67"/>
      <c r="V48" s="67" t="s">
        <v>91</v>
      </c>
      <c r="W48" s="67"/>
      <c r="X48" s="67"/>
      <c r="Y48" s="68"/>
      <c r="Z48" s="76"/>
      <c r="AA48" s="76"/>
    </row>
    <row r="49" spans="1:27" ht="26.25">
      <c r="A49" s="69"/>
      <c r="B49" s="332"/>
      <c r="C49" s="332"/>
      <c r="D49" s="332"/>
      <c r="E49" s="332"/>
      <c r="F49" s="332"/>
      <c r="G49" s="332"/>
      <c r="H49" s="332"/>
      <c r="I49" s="332"/>
      <c r="J49" s="332"/>
      <c r="K49" s="69"/>
      <c r="L49" s="69"/>
      <c r="M49" s="69"/>
      <c r="N49" s="69"/>
      <c r="O49" s="69"/>
      <c r="P49" s="69"/>
      <c r="Q49" s="69"/>
      <c r="R49" s="69" t="s">
        <v>48</v>
      </c>
      <c r="S49" s="71"/>
      <c r="T49" s="72" t="s">
        <v>51</v>
      </c>
      <c r="U49" s="73" t="s">
        <v>89</v>
      </c>
      <c r="V49" s="73"/>
      <c r="W49" s="73"/>
      <c r="X49" s="72"/>
      <c r="Y49" s="72"/>
      <c r="Z49" s="76"/>
      <c r="AA49" s="76"/>
    </row>
  </sheetData>
  <mergeCells count="42">
    <mergeCell ref="C6:AA6"/>
    <mergeCell ref="C1:AA1"/>
    <mergeCell ref="C2:AA2"/>
    <mergeCell ref="C3:AA3"/>
    <mergeCell ref="C4:AA4"/>
    <mergeCell ref="C5:AA5"/>
    <mergeCell ref="W7:AA7"/>
    <mergeCell ref="A8:AA8"/>
    <mergeCell ref="A9:AA9"/>
    <mergeCell ref="A10:A13"/>
    <mergeCell ref="B10:B13"/>
    <mergeCell ref="C10:C13"/>
    <mergeCell ref="D10:D13"/>
    <mergeCell ref="E10:E13"/>
    <mergeCell ref="F10:I10"/>
    <mergeCell ref="K10:P10"/>
    <mergeCell ref="Q10:T10"/>
    <mergeCell ref="V10:AA10"/>
    <mergeCell ref="F11:F13"/>
    <mergeCell ref="G11:J11"/>
    <mergeCell ref="K11:K13"/>
    <mergeCell ref="L11:L13"/>
    <mergeCell ref="Q11:Q13"/>
    <mergeCell ref="W11:W13"/>
    <mergeCell ref="P12:P13"/>
    <mergeCell ref="R12:R13"/>
    <mergeCell ref="S12:U12"/>
    <mergeCell ref="R11:U11"/>
    <mergeCell ref="V11:V13"/>
    <mergeCell ref="X11:X13"/>
    <mergeCell ref="Y11:Y13"/>
    <mergeCell ref="Z11:AA11"/>
    <mergeCell ref="Z12:Z13"/>
    <mergeCell ref="AA12:AA13"/>
    <mergeCell ref="A36:A40"/>
    <mergeCell ref="B45:J45"/>
    <mergeCell ref="G12:G13"/>
    <mergeCell ref="H12:J12"/>
    <mergeCell ref="O12:O13"/>
    <mergeCell ref="M11:M13"/>
    <mergeCell ref="N11:N13"/>
    <mergeCell ref="O11:P11"/>
  </mergeCells>
  <printOptions horizontalCentered="1"/>
  <pageMargins left="0.59055118110236227" right="0.39370078740157483" top="0.59055118110236227" bottom="0.39370078740157483" header="0.31496062992125984" footer="0.31496062992125984"/>
  <pageSetup paperSize="9" scale="37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AA46"/>
  <sheetViews>
    <sheetView topLeftCell="A15" zoomScale="55" zoomScaleNormal="55" workbookViewId="0">
      <selection activeCell="Z29" sqref="Z29"/>
    </sheetView>
  </sheetViews>
  <sheetFormatPr defaultRowHeight="15"/>
  <cols>
    <col min="2" max="2" width="73.42578125" customWidth="1"/>
  </cols>
  <sheetData>
    <row r="1" spans="1:27" ht="26.25">
      <c r="A1" s="1" t="s">
        <v>0</v>
      </c>
      <c r="B1" s="1"/>
      <c r="C1" s="559" t="s">
        <v>1</v>
      </c>
      <c r="D1" s="559"/>
      <c r="E1" s="559"/>
      <c r="F1" s="559"/>
      <c r="G1" s="559"/>
      <c r="H1" s="559"/>
      <c r="I1" s="559"/>
      <c r="J1" s="559"/>
      <c r="K1" s="559"/>
      <c r="L1" s="559"/>
      <c r="M1" s="559"/>
      <c r="N1" s="559"/>
      <c r="O1" s="559"/>
      <c r="P1" s="559"/>
      <c r="Q1" s="559"/>
      <c r="R1" s="559"/>
      <c r="S1" s="559"/>
      <c r="T1" s="559"/>
      <c r="U1" s="559"/>
      <c r="V1" s="559"/>
      <c r="W1" s="559"/>
      <c r="X1" s="559"/>
      <c r="Y1" s="559"/>
      <c r="Z1" s="559"/>
      <c r="AA1" s="559"/>
    </row>
    <row r="2" spans="1:27" ht="26.25">
      <c r="A2" s="1" t="s">
        <v>2</v>
      </c>
      <c r="B2" s="1"/>
      <c r="C2" s="559"/>
      <c r="D2" s="559"/>
      <c r="E2" s="559"/>
      <c r="F2" s="559"/>
      <c r="G2" s="559"/>
      <c r="H2" s="559"/>
      <c r="I2" s="559"/>
      <c r="J2" s="559"/>
      <c r="K2" s="559"/>
      <c r="L2" s="559"/>
      <c r="M2" s="559"/>
      <c r="N2" s="559"/>
      <c r="O2" s="559"/>
      <c r="P2" s="559"/>
      <c r="Q2" s="559"/>
      <c r="R2" s="559"/>
      <c r="S2" s="559"/>
      <c r="T2" s="559"/>
      <c r="U2" s="559"/>
      <c r="V2" s="559"/>
      <c r="W2" s="559"/>
      <c r="X2" s="559"/>
      <c r="Y2" s="559"/>
      <c r="Z2" s="559"/>
      <c r="AA2" s="559"/>
    </row>
    <row r="3" spans="1:27" ht="26.25">
      <c r="A3" s="1"/>
      <c r="B3" s="1"/>
      <c r="C3" s="560" t="s">
        <v>3</v>
      </c>
      <c r="D3" s="560"/>
      <c r="E3" s="560"/>
      <c r="F3" s="560"/>
      <c r="G3" s="560"/>
      <c r="H3" s="560"/>
      <c r="I3" s="560"/>
      <c r="J3" s="560"/>
      <c r="K3" s="560"/>
      <c r="L3" s="560"/>
      <c r="M3" s="560"/>
      <c r="N3" s="560"/>
      <c r="O3" s="560"/>
      <c r="P3" s="560"/>
      <c r="Q3" s="560"/>
      <c r="R3" s="560"/>
      <c r="S3" s="560"/>
      <c r="T3" s="560"/>
      <c r="U3" s="560"/>
      <c r="V3" s="560"/>
      <c r="W3" s="560"/>
      <c r="X3" s="560"/>
      <c r="Y3" s="560"/>
      <c r="Z3" s="560"/>
      <c r="AA3" s="560"/>
    </row>
    <row r="4" spans="1:27" ht="26.25">
      <c r="A4" s="1" t="s">
        <v>4</v>
      </c>
      <c r="B4" s="1"/>
      <c r="C4" s="559" t="s">
        <v>84</v>
      </c>
      <c r="D4" s="559"/>
      <c r="E4" s="559"/>
      <c r="F4" s="559"/>
      <c r="G4" s="559"/>
      <c r="H4" s="559"/>
      <c r="I4" s="559"/>
      <c r="J4" s="559"/>
      <c r="K4" s="559"/>
      <c r="L4" s="559"/>
      <c r="M4" s="559"/>
      <c r="N4" s="559"/>
      <c r="O4" s="559"/>
      <c r="P4" s="559"/>
      <c r="Q4" s="559"/>
      <c r="R4" s="559"/>
      <c r="S4" s="559"/>
      <c r="T4" s="559"/>
      <c r="U4" s="559"/>
      <c r="V4" s="559"/>
      <c r="W4" s="559"/>
      <c r="X4" s="559"/>
      <c r="Y4" s="559"/>
      <c r="Z4" s="559"/>
      <c r="AA4" s="559"/>
    </row>
    <row r="5" spans="1:27" ht="26.25">
      <c r="A5" s="1" t="s">
        <v>5</v>
      </c>
      <c r="B5" s="1"/>
      <c r="C5" s="561" t="s">
        <v>266</v>
      </c>
      <c r="D5" s="561"/>
      <c r="E5" s="561"/>
      <c r="F5" s="561"/>
      <c r="G5" s="561"/>
      <c r="H5" s="561"/>
      <c r="I5" s="561"/>
      <c r="J5" s="561"/>
      <c r="K5" s="561"/>
      <c r="L5" s="561"/>
      <c r="M5" s="561"/>
      <c r="N5" s="561"/>
      <c r="O5" s="561"/>
      <c r="P5" s="561"/>
      <c r="Q5" s="561"/>
      <c r="R5" s="561"/>
      <c r="S5" s="561"/>
      <c r="T5" s="561"/>
      <c r="U5" s="561"/>
      <c r="V5" s="561"/>
      <c r="W5" s="561"/>
      <c r="X5" s="561"/>
      <c r="Y5" s="561"/>
      <c r="Z5" s="561"/>
      <c r="AA5" s="561"/>
    </row>
    <row r="6" spans="1:27" ht="26.25">
      <c r="A6" s="1" t="s">
        <v>179</v>
      </c>
      <c r="B6" s="1"/>
      <c r="C6" s="559" t="s">
        <v>6</v>
      </c>
      <c r="D6" s="559"/>
      <c r="E6" s="559"/>
      <c r="F6" s="559"/>
      <c r="G6" s="559"/>
      <c r="H6" s="559"/>
      <c r="I6" s="559"/>
      <c r="J6" s="559"/>
      <c r="K6" s="559"/>
      <c r="L6" s="559"/>
      <c r="M6" s="559"/>
      <c r="N6" s="559"/>
      <c r="O6" s="559"/>
      <c r="P6" s="559"/>
      <c r="Q6" s="559"/>
      <c r="R6" s="559"/>
      <c r="S6" s="559"/>
      <c r="T6" s="559"/>
      <c r="U6" s="559"/>
      <c r="V6" s="559"/>
      <c r="W6" s="559"/>
      <c r="X6" s="559"/>
      <c r="Y6" s="559"/>
      <c r="Z6" s="559"/>
      <c r="AA6" s="559"/>
    </row>
    <row r="7" spans="1:27" ht="27" thickBo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562"/>
      <c r="X7" s="562"/>
      <c r="Y7" s="562"/>
      <c r="Z7" s="562"/>
      <c r="AA7" s="562"/>
    </row>
    <row r="8" spans="1:27" ht="21" thickBot="1">
      <c r="A8" s="563" t="s">
        <v>267</v>
      </c>
      <c r="B8" s="564"/>
      <c r="C8" s="564"/>
      <c r="D8" s="564"/>
      <c r="E8" s="564"/>
      <c r="F8" s="564"/>
      <c r="G8" s="564"/>
      <c r="H8" s="564"/>
      <c r="I8" s="564"/>
      <c r="J8" s="564"/>
      <c r="K8" s="564"/>
      <c r="L8" s="564"/>
      <c r="M8" s="564"/>
      <c r="N8" s="564"/>
      <c r="O8" s="564"/>
      <c r="P8" s="564"/>
      <c r="Q8" s="564"/>
      <c r="R8" s="564"/>
      <c r="S8" s="564"/>
      <c r="T8" s="564"/>
      <c r="U8" s="564"/>
      <c r="V8" s="564"/>
      <c r="W8" s="564"/>
      <c r="X8" s="564"/>
      <c r="Y8" s="564"/>
      <c r="Z8" s="564"/>
      <c r="AA8" s="565"/>
    </row>
    <row r="9" spans="1:27" ht="21" thickBot="1">
      <c r="A9" s="563" t="s">
        <v>142</v>
      </c>
      <c r="B9" s="564"/>
      <c r="C9" s="564"/>
      <c r="D9" s="564"/>
      <c r="E9" s="564"/>
      <c r="F9" s="564"/>
      <c r="G9" s="564"/>
      <c r="H9" s="564"/>
      <c r="I9" s="564"/>
      <c r="J9" s="564"/>
      <c r="K9" s="564"/>
      <c r="L9" s="564"/>
      <c r="M9" s="564"/>
      <c r="N9" s="564"/>
      <c r="O9" s="564"/>
      <c r="P9" s="564"/>
      <c r="Q9" s="564"/>
      <c r="R9" s="564"/>
      <c r="S9" s="564"/>
      <c r="T9" s="564"/>
      <c r="U9" s="564"/>
      <c r="V9" s="564"/>
      <c r="W9" s="564"/>
      <c r="X9" s="564"/>
      <c r="Y9" s="564"/>
      <c r="Z9" s="564"/>
      <c r="AA9" s="565"/>
    </row>
    <row r="10" spans="1:27" ht="21" thickBot="1">
      <c r="A10" s="566" t="s">
        <v>7</v>
      </c>
      <c r="B10" s="569" t="s">
        <v>8</v>
      </c>
      <c r="C10" s="566" t="s">
        <v>9</v>
      </c>
      <c r="D10" s="572" t="s">
        <v>10</v>
      </c>
      <c r="E10" s="573" t="s">
        <v>11</v>
      </c>
      <c r="F10" s="574" t="s">
        <v>123</v>
      </c>
      <c r="G10" s="575"/>
      <c r="H10" s="575"/>
      <c r="I10" s="575"/>
      <c r="J10" s="89">
        <v>11</v>
      </c>
      <c r="K10" s="575" t="s">
        <v>12</v>
      </c>
      <c r="L10" s="575"/>
      <c r="M10" s="575"/>
      <c r="N10" s="575"/>
      <c r="O10" s="575"/>
      <c r="P10" s="576"/>
      <c r="Q10" s="574" t="s">
        <v>268</v>
      </c>
      <c r="R10" s="575"/>
      <c r="S10" s="575"/>
      <c r="T10" s="576"/>
      <c r="U10" s="89">
        <v>16</v>
      </c>
      <c r="V10" s="574" t="s">
        <v>12</v>
      </c>
      <c r="W10" s="575"/>
      <c r="X10" s="575"/>
      <c r="Y10" s="575"/>
      <c r="Z10" s="575"/>
      <c r="AA10" s="576"/>
    </row>
    <row r="11" spans="1:27" ht="21" thickBot="1">
      <c r="A11" s="567"/>
      <c r="B11" s="570"/>
      <c r="C11" s="567"/>
      <c r="D11" s="572"/>
      <c r="E11" s="573"/>
      <c r="F11" s="577" t="s">
        <v>13</v>
      </c>
      <c r="G11" s="578" t="s">
        <v>14</v>
      </c>
      <c r="H11" s="579"/>
      <c r="I11" s="579"/>
      <c r="J11" s="579"/>
      <c r="K11" s="580" t="s">
        <v>15</v>
      </c>
      <c r="L11" s="582" t="s">
        <v>16</v>
      </c>
      <c r="M11" s="582" t="s">
        <v>17</v>
      </c>
      <c r="N11" s="582" t="s">
        <v>18</v>
      </c>
      <c r="O11" s="588" t="s">
        <v>19</v>
      </c>
      <c r="P11" s="589"/>
      <c r="Q11" s="568" t="s">
        <v>13</v>
      </c>
      <c r="R11" s="578" t="s">
        <v>14</v>
      </c>
      <c r="S11" s="579"/>
      <c r="T11" s="579"/>
      <c r="U11" s="579"/>
      <c r="V11" s="580" t="s">
        <v>15</v>
      </c>
      <c r="W11" s="582" t="s">
        <v>16</v>
      </c>
      <c r="X11" s="582" t="s">
        <v>17</v>
      </c>
      <c r="Y11" s="582" t="s">
        <v>18</v>
      </c>
      <c r="Z11" s="588" t="s">
        <v>19</v>
      </c>
      <c r="AA11" s="589"/>
    </row>
    <row r="12" spans="1:27" ht="21" thickBot="1">
      <c r="A12" s="567"/>
      <c r="B12" s="570"/>
      <c r="C12" s="567"/>
      <c r="D12" s="572"/>
      <c r="E12" s="573"/>
      <c r="F12" s="577"/>
      <c r="G12" s="586" t="s">
        <v>13</v>
      </c>
      <c r="H12" s="587" t="s">
        <v>20</v>
      </c>
      <c r="I12" s="587"/>
      <c r="J12" s="587"/>
      <c r="K12" s="581"/>
      <c r="L12" s="583"/>
      <c r="M12" s="583"/>
      <c r="N12" s="583"/>
      <c r="O12" s="590" t="s">
        <v>21</v>
      </c>
      <c r="P12" s="584" t="s">
        <v>22</v>
      </c>
      <c r="Q12" s="572"/>
      <c r="R12" s="586" t="s">
        <v>13</v>
      </c>
      <c r="S12" s="587" t="s">
        <v>20</v>
      </c>
      <c r="T12" s="587"/>
      <c r="U12" s="587"/>
      <c r="V12" s="581"/>
      <c r="W12" s="583"/>
      <c r="X12" s="583"/>
      <c r="Y12" s="583"/>
      <c r="Z12" s="590" t="s">
        <v>23</v>
      </c>
      <c r="AA12" s="584" t="s">
        <v>24</v>
      </c>
    </row>
    <row r="13" spans="1:27" ht="206.25" customHeight="1" thickBot="1">
      <c r="A13" s="568"/>
      <c r="B13" s="571"/>
      <c r="C13" s="568"/>
      <c r="D13" s="572"/>
      <c r="E13" s="573"/>
      <c r="F13" s="577"/>
      <c r="G13" s="586"/>
      <c r="H13" s="2" t="s">
        <v>25</v>
      </c>
      <c r="I13" s="3" t="s">
        <v>26</v>
      </c>
      <c r="J13" s="4" t="s">
        <v>27</v>
      </c>
      <c r="K13" s="581"/>
      <c r="L13" s="583"/>
      <c r="M13" s="583"/>
      <c r="N13" s="583"/>
      <c r="O13" s="591"/>
      <c r="P13" s="585"/>
      <c r="Q13" s="572"/>
      <c r="R13" s="586"/>
      <c r="S13" s="2" t="s">
        <v>25</v>
      </c>
      <c r="T13" s="3" t="s">
        <v>26</v>
      </c>
      <c r="U13" s="4" t="s">
        <v>27</v>
      </c>
      <c r="V13" s="581"/>
      <c r="W13" s="583"/>
      <c r="X13" s="583"/>
      <c r="Y13" s="583"/>
      <c r="Z13" s="591"/>
      <c r="AA13" s="585"/>
    </row>
    <row r="14" spans="1:27" ht="20.25">
      <c r="A14" s="82" t="s">
        <v>28</v>
      </c>
      <c r="B14" s="97" t="s">
        <v>269</v>
      </c>
      <c r="C14" s="132">
        <v>120</v>
      </c>
      <c r="D14" s="147">
        <f>E14/30</f>
        <v>4</v>
      </c>
      <c r="E14" s="144">
        <f t="shared" ref="E14:E31" si="0">F14+Q14</f>
        <v>120</v>
      </c>
      <c r="F14" s="10">
        <f t="shared" ref="F14:F31" si="1">G14+K14+N14+M14</f>
        <v>0</v>
      </c>
      <c r="G14" s="94">
        <f>H14+I14+J14</f>
        <v>0</v>
      </c>
      <c r="H14" s="9"/>
      <c r="I14" s="6"/>
      <c r="J14" s="7"/>
      <c r="K14" s="9"/>
      <c r="L14" s="6"/>
      <c r="M14" s="6"/>
      <c r="N14" s="6"/>
      <c r="O14" s="6"/>
      <c r="P14" s="7"/>
      <c r="Q14" s="104">
        <f>V14+X14+Y14+R14</f>
        <v>120</v>
      </c>
      <c r="R14" s="8">
        <f t="shared" ref="R14:R31" si="2">S14+T14+U14</f>
        <v>64</v>
      </c>
      <c r="S14" s="9">
        <v>32</v>
      </c>
      <c r="T14" s="6"/>
      <c r="U14" s="7">
        <v>32</v>
      </c>
      <c r="V14" s="9">
        <v>56</v>
      </c>
      <c r="W14" s="6"/>
      <c r="X14" s="6"/>
      <c r="Y14" s="6"/>
      <c r="Z14" s="6" t="s">
        <v>93</v>
      </c>
      <c r="AA14" s="10"/>
    </row>
    <row r="15" spans="1:27" ht="20.25">
      <c r="A15" s="88" t="s">
        <v>29</v>
      </c>
      <c r="B15" s="98" t="s">
        <v>109</v>
      </c>
      <c r="C15" s="133">
        <v>75</v>
      </c>
      <c r="D15" s="148">
        <f t="shared" ref="D15:D31" si="3">E15/30</f>
        <v>2.5</v>
      </c>
      <c r="E15" s="145">
        <f t="shared" si="0"/>
        <v>75</v>
      </c>
      <c r="F15" s="16">
        <f t="shared" si="1"/>
        <v>75</v>
      </c>
      <c r="G15" s="95">
        <f t="shared" ref="G15:G31" si="4">H15+I15+J15</f>
        <v>30</v>
      </c>
      <c r="H15" s="15">
        <v>6</v>
      </c>
      <c r="I15" s="12"/>
      <c r="J15" s="13">
        <v>24</v>
      </c>
      <c r="K15" s="15">
        <v>45</v>
      </c>
      <c r="L15" s="12"/>
      <c r="M15" s="12"/>
      <c r="N15" s="12"/>
      <c r="O15" s="12" t="s">
        <v>97</v>
      </c>
      <c r="P15" s="13"/>
      <c r="Q15" s="105">
        <f t="shared" ref="Q15:Q31" si="5">V15+X15+Y15+R15</f>
        <v>0</v>
      </c>
      <c r="R15" s="14">
        <f t="shared" si="2"/>
        <v>0</v>
      </c>
      <c r="S15" s="15"/>
      <c r="T15" s="12"/>
      <c r="U15" s="13"/>
      <c r="V15" s="15"/>
      <c r="W15" s="12"/>
      <c r="X15" s="12"/>
      <c r="Y15" s="12"/>
      <c r="Z15" s="12"/>
      <c r="AA15" s="16"/>
    </row>
    <row r="16" spans="1:27" ht="20.25">
      <c r="A16" s="88" t="s">
        <v>30</v>
      </c>
      <c r="B16" s="98" t="s">
        <v>92</v>
      </c>
      <c r="C16" s="133">
        <v>90</v>
      </c>
      <c r="D16" s="148">
        <f t="shared" si="3"/>
        <v>3</v>
      </c>
      <c r="E16" s="145">
        <f t="shared" si="0"/>
        <v>90</v>
      </c>
      <c r="F16" s="16">
        <f t="shared" si="1"/>
        <v>0</v>
      </c>
      <c r="G16" s="95">
        <f t="shared" si="4"/>
        <v>0</v>
      </c>
      <c r="H16" s="15"/>
      <c r="I16" s="12"/>
      <c r="J16" s="13"/>
      <c r="K16" s="15"/>
      <c r="L16" s="12"/>
      <c r="M16" s="12"/>
      <c r="N16" s="12"/>
      <c r="O16" s="12"/>
      <c r="P16" s="13"/>
      <c r="Q16" s="105">
        <f t="shared" si="5"/>
        <v>90</v>
      </c>
      <c r="R16" s="14">
        <f t="shared" si="2"/>
        <v>48</v>
      </c>
      <c r="S16" s="15">
        <v>32</v>
      </c>
      <c r="T16" s="12"/>
      <c r="U16" s="13">
        <v>16</v>
      </c>
      <c r="V16" s="15">
        <v>42</v>
      </c>
      <c r="W16" s="12"/>
      <c r="X16" s="12"/>
      <c r="Y16" s="12"/>
      <c r="Z16" s="12"/>
      <c r="AA16" s="16" t="s">
        <v>58</v>
      </c>
    </row>
    <row r="17" spans="1:27" ht="20.25">
      <c r="A17" s="88" t="s">
        <v>31</v>
      </c>
      <c r="B17" s="98" t="s">
        <v>114</v>
      </c>
      <c r="C17" s="133">
        <v>90</v>
      </c>
      <c r="D17" s="148">
        <f t="shared" si="3"/>
        <v>3</v>
      </c>
      <c r="E17" s="145">
        <f t="shared" si="0"/>
        <v>90</v>
      </c>
      <c r="F17" s="16">
        <f t="shared" si="1"/>
        <v>90</v>
      </c>
      <c r="G17" s="95">
        <f t="shared" si="4"/>
        <v>44</v>
      </c>
      <c r="H17" s="15">
        <v>24</v>
      </c>
      <c r="I17" s="12"/>
      <c r="J17" s="13">
        <v>20</v>
      </c>
      <c r="K17" s="15">
        <v>46</v>
      </c>
      <c r="L17" s="12"/>
      <c r="M17" s="12"/>
      <c r="N17" s="12"/>
      <c r="O17" s="12"/>
      <c r="P17" s="13" t="s">
        <v>58</v>
      </c>
      <c r="Q17" s="105">
        <f t="shared" si="5"/>
        <v>0</v>
      </c>
      <c r="R17" s="14">
        <f t="shared" si="2"/>
        <v>0</v>
      </c>
      <c r="S17" s="15"/>
      <c r="T17" s="12"/>
      <c r="U17" s="13"/>
      <c r="V17" s="15"/>
      <c r="W17" s="12"/>
      <c r="X17" s="12"/>
      <c r="Y17" s="12"/>
      <c r="Z17" s="12"/>
      <c r="AA17" s="16"/>
    </row>
    <row r="18" spans="1:27" ht="20.25">
      <c r="A18" s="88" t="s">
        <v>32</v>
      </c>
      <c r="B18" s="98" t="s">
        <v>113</v>
      </c>
      <c r="C18" s="133">
        <v>120</v>
      </c>
      <c r="D18" s="148">
        <f t="shared" si="3"/>
        <v>4</v>
      </c>
      <c r="E18" s="145">
        <f t="shared" si="0"/>
        <v>120</v>
      </c>
      <c r="F18" s="16">
        <f t="shared" si="1"/>
        <v>120</v>
      </c>
      <c r="G18" s="95">
        <f t="shared" si="4"/>
        <v>66</v>
      </c>
      <c r="H18" s="15">
        <v>42</v>
      </c>
      <c r="I18" s="12"/>
      <c r="J18" s="13">
        <v>24</v>
      </c>
      <c r="K18" s="15">
        <v>54</v>
      </c>
      <c r="L18" s="12"/>
      <c r="M18" s="12"/>
      <c r="N18" s="12"/>
      <c r="O18" s="12" t="s">
        <v>97</v>
      </c>
      <c r="P18" s="13"/>
      <c r="Q18" s="105">
        <f t="shared" si="5"/>
        <v>0</v>
      </c>
      <c r="R18" s="14">
        <f t="shared" si="2"/>
        <v>0</v>
      </c>
      <c r="S18" s="15"/>
      <c r="T18" s="12"/>
      <c r="U18" s="13"/>
      <c r="V18" s="15"/>
      <c r="W18" s="12"/>
      <c r="X18" s="12"/>
      <c r="Y18" s="12"/>
      <c r="Z18" s="12"/>
      <c r="AA18" s="16"/>
    </row>
    <row r="19" spans="1:27" ht="20.25">
      <c r="A19" s="88" t="s">
        <v>33</v>
      </c>
      <c r="B19" s="98" t="s">
        <v>270</v>
      </c>
      <c r="C19" s="133">
        <v>120</v>
      </c>
      <c r="D19" s="148">
        <f t="shared" si="3"/>
        <v>4</v>
      </c>
      <c r="E19" s="145">
        <f t="shared" si="0"/>
        <v>120</v>
      </c>
      <c r="F19" s="16">
        <f t="shared" si="1"/>
        <v>0</v>
      </c>
      <c r="G19" s="95">
        <f t="shared" si="4"/>
        <v>0</v>
      </c>
      <c r="H19" s="15"/>
      <c r="I19" s="12"/>
      <c r="J19" s="13"/>
      <c r="K19" s="15"/>
      <c r="L19" s="12"/>
      <c r="M19" s="12"/>
      <c r="N19" s="12"/>
      <c r="O19" s="12"/>
      <c r="P19" s="13"/>
      <c r="Q19" s="105">
        <f t="shared" si="5"/>
        <v>120</v>
      </c>
      <c r="R19" s="14">
        <f t="shared" si="2"/>
        <v>64</v>
      </c>
      <c r="S19" s="15">
        <v>34</v>
      </c>
      <c r="T19" s="12"/>
      <c r="U19" s="13">
        <v>30</v>
      </c>
      <c r="V19" s="15">
        <v>56</v>
      </c>
      <c r="W19" s="12"/>
      <c r="X19" s="12"/>
      <c r="Y19" s="12"/>
      <c r="Z19" s="12" t="s">
        <v>97</v>
      </c>
      <c r="AA19" s="16"/>
    </row>
    <row r="20" spans="1:27" ht="20.25">
      <c r="A20" s="88" t="s">
        <v>34</v>
      </c>
      <c r="B20" s="98" t="s">
        <v>118</v>
      </c>
      <c r="C20" s="133">
        <v>105</v>
      </c>
      <c r="D20" s="148">
        <f t="shared" si="3"/>
        <v>3.5</v>
      </c>
      <c r="E20" s="145">
        <f t="shared" si="0"/>
        <v>105</v>
      </c>
      <c r="F20" s="16">
        <f t="shared" si="1"/>
        <v>0</v>
      </c>
      <c r="G20" s="95">
        <f t="shared" si="4"/>
        <v>0</v>
      </c>
      <c r="H20" s="15"/>
      <c r="I20" s="12"/>
      <c r="J20" s="13"/>
      <c r="K20" s="15"/>
      <c r="L20" s="12"/>
      <c r="M20" s="12"/>
      <c r="N20" s="12"/>
      <c r="O20" s="12"/>
      <c r="P20" s="13"/>
      <c r="Q20" s="105">
        <f t="shared" si="5"/>
        <v>105</v>
      </c>
      <c r="R20" s="14">
        <f t="shared" si="2"/>
        <v>64</v>
      </c>
      <c r="S20" s="15">
        <v>44</v>
      </c>
      <c r="T20" s="12"/>
      <c r="U20" s="13">
        <v>20</v>
      </c>
      <c r="V20" s="15">
        <v>41</v>
      </c>
      <c r="W20" s="12"/>
      <c r="X20" s="12"/>
      <c r="Y20" s="12"/>
      <c r="Z20" s="12"/>
      <c r="AA20" s="16" t="s">
        <v>58</v>
      </c>
    </row>
    <row r="21" spans="1:27" ht="20.25">
      <c r="A21" s="88" t="s">
        <v>35</v>
      </c>
      <c r="B21" s="98" t="s">
        <v>271</v>
      </c>
      <c r="C21" s="133">
        <v>150</v>
      </c>
      <c r="D21" s="148">
        <f t="shared" si="3"/>
        <v>5</v>
      </c>
      <c r="E21" s="145">
        <f t="shared" si="0"/>
        <v>150</v>
      </c>
      <c r="F21" s="16">
        <f t="shared" si="1"/>
        <v>150</v>
      </c>
      <c r="G21" s="95">
        <f t="shared" si="4"/>
        <v>66</v>
      </c>
      <c r="H21" s="15">
        <v>36</v>
      </c>
      <c r="I21" s="12"/>
      <c r="J21" s="13">
        <v>30</v>
      </c>
      <c r="K21" s="15">
        <v>84</v>
      </c>
      <c r="L21" s="12" t="s">
        <v>115</v>
      </c>
      <c r="M21" s="12"/>
      <c r="N21" s="12"/>
      <c r="O21" s="12" t="s">
        <v>97</v>
      </c>
      <c r="P21" s="13"/>
      <c r="Q21" s="105">
        <f t="shared" si="5"/>
        <v>0</v>
      </c>
      <c r="R21" s="14">
        <f t="shared" si="2"/>
        <v>0</v>
      </c>
      <c r="S21" s="15"/>
      <c r="T21" s="12"/>
      <c r="U21" s="13"/>
      <c r="V21" s="15"/>
      <c r="W21" s="12"/>
      <c r="X21" s="12"/>
      <c r="Y21" s="12"/>
      <c r="Z21" s="12"/>
      <c r="AA21" s="16"/>
    </row>
    <row r="22" spans="1:27" ht="20.25">
      <c r="A22" s="88" t="s">
        <v>36</v>
      </c>
      <c r="B22" s="98" t="s">
        <v>117</v>
      </c>
      <c r="C22" s="133">
        <v>120</v>
      </c>
      <c r="D22" s="148">
        <f t="shared" si="3"/>
        <v>4</v>
      </c>
      <c r="E22" s="145">
        <f t="shared" si="0"/>
        <v>120</v>
      </c>
      <c r="F22" s="16">
        <f t="shared" si="1"/>
        <v>0</v>
      </c>
      <c r="G22" s="95">
        <f t="shared" si="4"/>
        <v>0</v>
      </c>
      <c r="H22" s="15"/>
      <c r="I22" s="12"/>
      <c r="J22" s="13"/>
      <c r="K22" s="15"/>
      <c r="L22" s="12"/>
      <c r="M22" s="12"/>
      <c r="N22" s="12"/>
      <c r="O22" s="12"/>
      <c r="P22" s="13"/>
      <c r="Q22" s="105">
        <f t="shared" si="5"/>
        <v>120</v>
      </c>
      <c r="R22" s="14">
        <f t="shared" si="2"/>
        <v>64</v>
      </c>
      <c r="S22" s="15">
        <v>40</v>
      </c>
      <c r="T22" s="12"/>
      <c r="U22" s="13">
        <v>24</v>
      </c>
      <c r="V22" s="15">
        <v>56</v>
      </c>
      <c r="W22" s="12"/>
      <c r="X22" s="12"/>
      <c r="Y22" s="12"/>
      <c r="Z22" s="12"/>
      <c r="AA22" s="16" t="s">
        <v>58</v>
      </c>
    </row>
    <row r="23" spans="1:27" ht="20.25">
      <c r="A23" s="88" t="s">
        <v>37</v>
      </c>
      <c r="B23" s="98" t="s">
        <v>272</v>
      </c>
      <c r="C23" s="133">
        <v>75</v>
      </c>
      <c r="D23" s="148">
        <f t="shared" si="3"/>
        <v>2.5</v>
      </c>
      <c r="E23" s="145">
        <f t="shared" si="0"/>
        <v>75</v>
      </c>
      <c r="F23" s="16">
        <f t="shared" si="1"/>
        <v>75</v>
      </c>
      <c r="G23" s="95">
        <f t="shared" si="4"/>
        <v>34</v>
      </c>
      <c r="H23" s="15">
        <v>18</v>
      </c>
      <c r="I23" s="12"/>
      <c r="J23" s="13">
        <v>16</v>
      </c>
      <c r="K23" s="15">
        <v>41</v>
      </c>
      <c r="L23" s="12"/>
      <c r="M23" s="12"/>
      <c r="N23" s="12"/>
      <c r="O23" s="12"/>
      <c r="P23" s="13" t="s">
        <v>58</v>
      </c>
      <c r="Q23" s="105">
        <f t="shared" si="5"/>
        <v>0</v>
      </c>
      <c r="R23" s="14">
        <f t="shared" si="2"/>
        <v>0</v>
      </c>
      <c r="S23" s="15"/>
      <c r="T23" s="12"/>
      <c r="U23" s="13"/>
      <c r="V23" s="15"/>
      <c r="W23" s="12"/>
      <c r="X23" s="12"/>
      <c r="Y23" s="12"/>
      <c r="Z23" s="12"/>
      <c r="AA23" s="16"/>
    </row>
    <row r="24" spans="1:27" ht="20.25">
      <c r="A24" s="88" t="s">
        <v>38</v>
      </c>
      <c r="B24" s="98" t="s">
        <v>205</v>
      </c>
      <c r="C24" s="133">
        <v>90</v>
      </c>
      <c r="D24" s="148">
        <f t="shared" si="3"/>
        <v>3</v>
      </c>
      <c r="E24" s="145">
        <f t="shared" si="0"/>
        <v>90</v>
      </c>
      <c r="F24" s="16">
        <f t="shared" si="1"/>
        <v>90</v>
      </c>
      <c r="G24" s="95">
        <f t="shared" si="4"/>
        <v>44</v>
      </c>
      <c r="H24" s="15">
        <v>24</v>
      </c>
      <c r="I24" s="12"/>
      <c r="J24" s="13">
        <v>20</v>
      </c>
      <c r="K24" s="15">
        <v>46</v>
      </c>
      <c r="L24" s="12"/>
      <c r="M24" s="12"/>
      <c r="N24" s="12"/>
      <c r="O24" s="12"/>
      <c r="P24" s="13" t="s">
        <v>58</v>
      </c>
      <c r="Q24" s="105"/>
      <c r="R24" s="14"/>
      <c r="S24" s="15"/>
      <c r="T24" s="12"/>
      <c r="U24" s="13"/>
      <c r="V24" s="15"/>
      <c r="W24" s="12"/>
      <c r="X24" s="12"/>
      <c r="Y24" s="12"/>
      <c r="Z24" s="12"/>
      <c r="AA24" s="16"/>
    </row>
    <row r="25" spans="1:27" ht="20.25">
      <c r="A25" s="88" t="s">
        <v>39</v>
      </c>
      <c r="B25" s="98" t="s">
        <v>96</v>
      </c>
      <c r="C25" s="133">
        <v>105</v>
      </c>
      <c r="D25" s="148">
        <f t="shared" si="3"/>
        <v>3.5</v>
      </c>
      <c r="E25" s="145">
        <f t="shared" si="0"/>
        <v>105</v>
      </c>
      <c r="F25" s="16">
        <f t="shared" si="1"/>
        <v>0</v>
      </c>
      <c r="G25" s="95">
        <f t="shared" si="4"/>
        <v>0</v>
      </c>
      <c r="H25" s="15"/>
      <c r="I25" s="12"/>
      <c r="J25" s="13"/>
      <c r="K25" s="15"/>
      <c r="L25" s="12"/>
      <c r="M25" s="12"/>
      <c r="N25" s="12"/>
      <c r="O25" s="12"/>
      <c r="P25" s="13"/>
      <c r="Q25" s="105">
        <f t="shared" si="5"/>
        <v>105</v>
      </c>
      <c r="R25" s="14">
        <f t="shared" si="2"/>
        <v>64</v>
      </c>
      <c r="S25" s="15">
        <v>34</v>
      </c>
      <c r="T25" s="12"/>
      <c r="U25" s="13">
        <v>30</v>
      </c>
      <c r="V25" s="15">
        <v>41</v>
      </c>
      <c r="W25" s="12"/>
      <c r="X25" s="12"/>
      <c r="Y25" s="12"/>
      <c r="Z25" s="12" t="s">
        <v>97</v>
      </c>
      <c r="AA25" s="16"/>
    </row>
    <row r="26" spans="1:27" ht="21" thickBot="1">
      <c r="A26" s="176" t="s">
        <v>40</v>
      </c>
      <c r="B26" s="158" t="s">
        <v>273</v>
      </c>
      <c r="C26" s="177">
        <v>135</v>
      </c>
      <c r="D26" s="150">
        <f t="shared" si="3"/>
        <v>4.5</v>
      </c>
      <c r="E26" s="178">
        <f t="shared" si="0"/>
        <v>135</v>
      </c>
      <c r="F26" s="110">
        <f t="shared" si="1"/>
        <v>0</v>
      </c>
      <c r="G26" s="294">
        <f t="shared" si="4"/>
        <v>0</v>
      </c>
      <c r="H26" s="179"/>
      <c r="I26" s="109"/>
      <c r="J26" s="180"/>
      <c r="K26" s="179"/>
      <c r="L26" s="109"/>
      <c r="M26" s="109"/>
      <c r="N26" s="109"/>
      <c r="O26" s="109"/>
      <c r="P26" s="180"/>
      <c r="Q26" s="181">
        <f t="shared" si="5"/>
        <v>135</v>
      </c>
      <c r="R26" s="295">
        <f t="shared" si="2"/>
        <v>80</v>
      </c>
      <c r="S26" s="179">
        <v>48</v>
      </c>
      <c r="T26" s="109"/>
      <c r="U26" s="180">
        <v>32</v>
      </c>
      <c r="V26" s="179">
        <v>55</v>
      </c>
      <c r="W26" s="109"/>
      <c r="X26" s="109"/>
      <c r="Y26" s="109"/>
      <c r="Z26" s="109" t="s">
        <v>97</v>
      </c>
      <c r="AA26" s="110"/>
    </row>
    <row r="27" spans="1:27" ht="20.25">
      <c r="A27" s="441" t="s">
        <v>41</v>
      </c>
      <c r="B27" s="442" t="s">
        <v>275</v>
      </c>
      <c r="C27" s="443">
        <v>120</v>
      </c>
      <c r="D27" s="465">
        <f t="shared" si="3"/>
        <v>4</v>
      </c>
      <c r="E27" s="466">
        <f t="shared" si="0"/>
        <v>120</v>
      </c>
      <c r="F27" s="467">
        <f t="shared" si="1"/>
        <v>120</v>
      </c>
      <c r="G27" s="468">
        <f t="shared" si="4"/>
        <v>44</v>
      </c>
      <c r="H27" s="448">
        <v>24</v>
      </c>
      <c r="I27" s="449"/>
      <c r="J27" s="450">
        <v>20</v>
      </c>
      <c r="K27" s="448">
        <v>76</v>
      </c>
      <c r="L27" s="449"/>
      <c r="M27" s="449"/>
      <c r="N27" s="449"/>
      <c r="O27" s="449"/>
      <c r="P27" s="450" t="s">
        <v>58</v>
      </c>
      <c r="Q27" s="469">
        <f t="shared" si="5"/>
        <v>0</v>
      </c>
      <c r="R27" s="470">
        <f t="shared" si="2"/>
        <v>0</v>
      </c>
      <c r="S27" s="448"/>
      <c r="T27" s="449"/>
      <c r="U27" s="450"/>
      <c r="V27" s="448"/>
      <c r="W27" s="449"/>
      <c r="X27" s="449"/>
      <c r="Y27" s="449"/>
      <c r="Z27" s="449"/>
      <c r="AA27" s="446"/>
    </row>
    <row r="28" spans="1:27" ht="21" thickBot="1">
      <c r="A28" s="471" t="s">
        <v>52</v>
      </c>
      <c r="B28" s="472" t="s">
        <v>274</v>
      </c>
      <c r="C28" s="473">
        <v>120</v>
      </c>
      <c r="D28" s="456">
        <f t="shared" si="3"/>
        <v>4</v>
      </c>
      <c r="E28" s="457">
        <f t="shared" si="0"/>
        <v>120</v>
      </c>
      <c r="F28" s="458">
        <f t="shared" si="1"/>
        <v>0</v>
      </c>
      <c r="G28" s="459">
        <f t="shared" si="4"/>
        <v>0</v>
      </c>
      <c r="H28" s="410"/>
      <c r="I28" s="411"/>
      <c r="J28" s="412"/>
      <c r="K28" s="410"/>
      <c r="L28" s="411"/>
      <c r="M28" s="411"/>
      <c r="N28" s="411"/>
      <c r="O28" s="411"/>
      <c r="P28" s="412"/>
      <c r="Q28" s="463">
        <f t="shared" si="5"/>
        <v>120</v>
      </c>
      <c r="R28" s="464">
        <f t="shared" si="2"/>
        <v>32</v>
      </c>
      <c r="S28" s="410">
        <v>16</v>
      </c>
      <c r="T28" s="411"/>
      <c r="U28" s="412">
        <v>16</v>
      </c>
      <c r="V28" s="410">
        <v>88</v>
      </c>
      <c r="W28" s="411"/>
      <c r="X28" s="411"/>
      <c r="Y28" s="411"/>
      <c r="Z28" s="411"/>
      <c r="AA28" s="408" t="s">
        <v>58</v>
      </c>
    </row>
    <row r="29" spans="1:27" s="114" customFormat="1" ht="20.25">
      <c r="A29" s="156" t="s">
        <v>53</v>
      </c>
      <c r="B29" s="129" t="s">
        <v>100</v>
      </c>
      <c r="C29" s="337">
        <v>180</v>
      </c>
      <c r="D29" s="338">
        <f t="shared" si="3"/>
        <v>6</v>
      </c>
      <c r="E29" s="339">
        <f t="shared" si="0"/>
        <v>180</v>
      </c>
      <c r="F29" s="131">
        <f t="shared" si="1"/>
        <v>180</v>
      </c>
      <c r="G29" s="340">
        <f t="shared" si="4"/>
        <v>120</v>
      </c>
      <c r="H29" s="341"/>
      <c r="I29" s="342"/>
      <c r="J29" s="343">
        <f>4*30</f>
        <v>120</v>
      </c>
      <c r="K29" s="341">
        <f>4*15</f>
        <v>60</v>
      </c>
      <c r="L29" s="342"/>
      <c r="M29" s="342"/>
      <c r="N29" s="342"/>
      <c r="O29" s="342"/>
      <c r="P29" s="343" t="s">
        <v>58</v>
      </c>
      <c r="Q29" s="344">
        <f t="shared" si="5"/>
        <v>0</v>
      </c>
      <c r="R29" s="345">
        <f t="shared" si="2"/>
        <v>0</v>
      </c>
      <c r="S29" s="341"/>
      <c r="T29" s="346"/>
      <c r="U29" s="347"/>
      <c r="V29" s="348"/>
      <c r="W29" s="342"/>
      <c r="X29" s="342"/>
      <c r="Y29" s="342"/>
      <c r="Z29" s="342"/>
      <c r="AA29" s="131"/>
    </row>
    <row r="30" spans="1:27" s="114" customFormat="1" ht="21" thickBot="1">
      <c r="A30" s="111" t="s">
        <v>54</v>
      </c>
      <c r="B30" s="128" t="s">
        <v>101</v>
      </c>
      <c r="C30" s="349">
        <v>180</v>
      </c>
      <c r="D30" s="350">
        <f t="shared" si="3"/>
        <v>6</v>
      </c>
      <c r="E30" s="351">
        <f t="shared" si="0"/>
        <v>180</v>
      </c>
      <c r="F30" s="83">
        <f t="shared" si="1"/>
        <v>0</v>
      </c>
      <c r="G30" s="352">
        <f t="shared" si="4"/>
        <v>0</v>
      </c>
      <c r="H30" s="353"/>
      <c r="I30" s="354"/>
      <c r="J30" s="355"/>
      <c r="K30" s="353"/>
      <c r="L30" s="354"/>
      <c r="M30" s="354"/>
      <c r="N30" s="354"/>
      <c r="O30" s="354"/>
      <c r="P30" s="355"/>
      <c r="Q30" s="356">
        <f t="shared" si="5"/>
        <v>180</v>
      </c>
      <c r="R30" s="357">
        <f t="shared" si="2"/>
        <v>120</v>
      </c>
      <c r="S30" s="353"/>
      <c r="T30" s="354"/>
      <c r="U30" s="355">
        <f>30*4</f>
        <v>120</v>
      </c>
      <c r="V30" s="353">
        <f>15*4</f>
        <v>60</v>
      </c>
      <c r="W30" s="354"/>
      <c r="X30" s="354"/>
      <c r="Y30" s="354"/>
      <c r="Z30" s="354"/>
      <c r="AA30" s="83" t="s">
        <v>58</v>
      </c>
    </row>
    <row r="31" spans="1:27" ht="21" thickBot="1">
      <c r="A31" s="269" t="s">
        <v>78</v>
      </c>
      <c r="B31" s="270" t="s">
        <v>104</v>
      </c>
      <c r="C31" s="271">
        <v>45</v>
      </c>
      <c r="D31" s="272">
        <f t="shared" si="3"/>
        <v>1.5</v>
      </c>
      <c r="E31" s="273">
        <f t="shared" si="0"/>
        <v>45</v>
      </c>
      <c r="F31" s="274">
        <f t="shared" si="1"/>
        <v>0</v>
      </c>
      <c r="G31" s="275">
        <f t="shared" si="4"/>
        <v>0</v>
      </c>
      <c r="H31" s="276"/>
      <c r="I31" s="277"/>
      <c r="J31" s="278"/>
      <c r="K31" s="276"/>
      <c r="L31" s="277"/>
      <c r="M31" s="277"/>
      <c r="N31" s="277"/>
      <c r="O31" s="277"/>
      <c r="P31" s="278"/>
      <c r="Q31" s="279">
        <f t="shared" si="5"/>
        <v>45</v>
      </c>
      <c r="R31" s="280">
        <f t="shared" si="2"/>
        <v>30</v>
      </c>
      <c r="S31" s="276"/>
      <c r="T31" s="281"/>
      <c r="U31" s="282">
        <v>30</v>
      </c>
      <c r="V31" s="283">
        <v>15</v>
      </c>
      <c r="W31" s="277"/>
      <c r="X31" s="277"/>
      <c r="Y31" s="277"/>
      <c r="Z31" s="277" t="s">
        <v>97</v>
      </c>
      <c r="AA31" s="284"/>
    </row>
    <row r="32" spans="1:27" ht="21" thickBot="1">
      <c r="A32" s="115"/>
      <c r="B32" s="116" t="s">
        <v>42</v>
      </c>
      <c r="C32" s="117">
        <f>SUM(C14:C31)</f>
        <v>2040</v>
      </c>
      <c r="D32" s="117">
        <f>SUM(D14:D31)</f>
        <v>68</v>
      </c>
      <c r="E32" s="117">
        <f>SUM(E14:E31)</f>
        <v>2040</v>
      </c>
      <c r="F32" s="117">
        <f>SUM(F14:F31)</f>
        <v>900</v>
      </c>
      <c r="G32" s="117">
        <f>SUM(G14:G28)</f>
        <v>328</v>
      </c>
      <c r="H32" s="117">
        <f>SUM(H14:H31)</f>
        <v>174</v>
      </c>
      <c r="I32" s="117">
        <f>SUM(I14:I31)</f>
        <v>0</v>
      </c>
      <c r="J32" s="117">
        <f>SUM(J14:J31)</f>
        <v>274</v>
      </c>
      <c r="K32" s="117">
        <f>SUM(K14:K31)</f>
        <v>452</v>
      </c>
      <c r="L32" s="117">
        <v>1</v>
      </c>
      <c r="M32" s="117">
        <f>SUM(M14:M31)</f>
        <v>0</v>
      </c>
      <c r="N32" s="117">
        <f>SUM(N14:N31)</f>
        <v>0</v>
      </c>
      <c r="O32" s="117">
        <v>3</v>
      </c>
      <c r="P32" s="117">
        <v>4</v>
      </c>
      <c r="Q32" s="23">
        <f>SUM(Q14:Q31)</f>
        <v>1140</v>
      </c>
      <c r="R32" s="23">
        <f>SUM(R14:R28)</f>
        <v>480</v>
      </c>
      <c r="S32" s="23">
        <f>SUM(S14:S31)</f>
        <v>280</v>
      </c>
      <c r="T32" s="23">
        <f>SUM(T14:T31)</f>
        <v>0</v>
      </c>
      <c r="U32" s="23">
        <f>SUM(U14:U31)</f>
        <v>350</v>
      </c>
      <c r="V32" s="23">
        <f>SUM(V14:V31)</f>
        <v>510</v>
      </c>
      <c r="W32" s="23">
        <v>0</v>
      </c>
      <c r="X32" s="23">
        <f>SUM(X14:X31)</f>
        <v>0</v>
      </c>
      <c r="Y32" s="23">
        <f>SUM(Y14:Y31)</f>
        <v>0</v>
      </c>
      <c r="Z32" s="23">
        <v>4</v>
      </c>
      <c r="AA32" s="23">
        <v>4</v>
      </c>
    </row>
    <row r="33" spans="1:27" ht="21" thickBot="1">
      <c r="A33" s="592"/>
      <c r="B33" s="24" t="s">
        <v>43</v>
      </c>
      <c r="C33" s="25"/>
      <c r="D33" s="26"/>
      <c r="E33" s="27"/>
      <c r="F33" s="28"/>
      <c r="G33" s="29">
        <f>G32/J10</f>
        <v>29.818181818181817</v>
      </c>
      <c r="H33" s="30"/>
      <c r="I33" s="31"/>
      <c r="J33" s="31"/>
      <c r="K33" s="31"/>
      <c r="L33" s="31"/>
      <c r="M33" s="31"/>
      <c r="N33" s="31"/>
      <c r="O33" s="32"/>
      <c r="P33" s="33"/>
      <c r="Q33" s="28"/>
      <c r="R33" s="34">
        <f>SUM(R14:R28)/U10</f>
        <v>30</v>
      </c>
      <c r="S33" s="35"/>
      <c r="T33" s="25"/>
      <c r="U33" s="25"/>
      <c r="V33" s="25"/>
      <c r="W33" s="25"/>
      <c r="X33" s="25"/>
      <c r="Y33" s="25"/>
      <c r="Z33" s="36"/>
      <c r="AA33" s="90"/>
    </row>
    <row r="34" spans="1:27" ht="21" thickBot="1">
      <c r="A34" s="593"/>
      <c r="B34" s="37" t="s">
        <v>44</v>
      </c>
      <c r="C34" s="27"/>
      <c r="D34" s="38"/>
      <c r="E34" s="27"/>
      <c r="F34" s="39"/>
      <c r="G34" s="40"/>
      <c r="H34" s="41"/>
      <c r="I34" s="27"/>
      <c r="J34" s="27"/>
      <c r="K34" s="27"/>
      <c r="L34" s="27"/>
      <c r="M34" s="27"/>
      <c r="N34" s="42"/>
      <c r="O34" s="23">
        <v>3</v>
      </c>
      <c r="P34" s="43"/>
      <c r="Q34" s="44"/>
      <c r="R34" s="45"/>
      <c r="S34" s="46"/>
      <c r="T34" s="46"/>
      <c r="U34" s="46"/>
      <c r="V34" s="46"/>
      <c r="W34" s="46"/>
      <c r="X34" s="46"/>
      <c r="Y34" s="42"/>
      <c r="Z34" s="23">
        <v>5</v>
      </c>
      <c r="AA34" s="91"/>
    </row>
    <row r="35" spans="1:27" ht="21" thickBot="1">
      <c r="A35" s="593"/>
      <c r="B35" s="37" t="s">
        <v>45</v>
      </c>
      <c r="C35" s="27"/>
      <c r="D35" s="38"/>
      <c r="E35" s="27"/>
      <c r="F35" s="39"/>
      <c r="G35" s="42"/>
      <c r="H35" s="41"/>
      <c r="I35" s="27"/>
      <c r="J35" s="27"/>
      <c r="K35" s="27"/>
      <c r="L35" s="47"/>
      <c r="M35" s="27"/>
      <c r="N35" s="46"/>
      <c r="O35" s="40"/>
      <c r="P35" s="23">
        <v>5</v>
      </c>
      <c r="Q35" s="44"/>
      <c r="R35" s="46"/>
      <c r="S35" s="46"/>
      <c r="T35" s="46"/>
      <c r="U35" s="46"/>
      <c r="V35" s="46"/>
      <c r="W35" s="48"/>
      <c r="X35" s="46"/>
      <c r="Y35" s="46"/>
      <c r="Z35" s="40"/>
      <c r="AA35" s="23">
        <v>5</v>
      </c>
    </row>
    <row r="36" spans="1:27" ht="21" thickBot="1">
      <c r="A36" s="593"/>
      <c r="B36" s="49" t="s">
        <v>46</v>
      </c>
      <c r="C36" s="47"/>
      <c r="D36" s="50"/>
      <c r="E36" s="47"/>
      <c r="F36" s="51"/>
      <c r="G36" s="50"/>
      <c r="H36" s="52"/>
      <c r="I36" s="53"/>
      <c r="J36" s="53"/>
      <c r="K36" s="54"/>
      <c r="L36" s="23">
        <v>1</v>
      </c>
      <c r="M36" s="55"/>
      <c r="N36" s="56"/>
      <c r="O36" s="56"/>
      <c r="P36" s="57"/>
      <c r="Q36" s="58"/>
      <c r="R36" s="48"/>
      <c r="S36" s="48"/>
      <c r="T36" s="48"/>
      <c r="U36" s="48"/>
      <c r="V36" s="59"/>
      <c r="W36" s="23">
        <v>0</v>
      </c>
      <c r="X36" s="51"/>
      <c r="Y36" s="47"/>
      <c r="Z36" s="48"/>
      <c r="AA36" s="92"/>
    </row>
    <row r="37" spans="1:27" ht="21" thickBot="1">
      <c r="A37" s="594"/>
      <c r="B37" s="87" t="s">
        <v>47</v>
      </c>
      <c r="C37" s="60">
        <f>SUM(C33:C36)</f>
        <v>0</v>
      </c>
      <c r="D37" s="60">
        <f t="shared" ref="D37:AA37" si="6">SUM(D33:D36)</f>
        <v>0</v>
      </c>
      <c r="E37" s="60">
        <f t="shared" si="6"/>
        <v>0</v>
      </c>
      <c r="F37" s="61">
        <f t="shared" si="6"/>
        <v>0</v>
      </c>
      <c r="G37" s="136">
        <f>SUM(G33:G36)</f>
        <v>29.818181818181817</v>
      </c>
      <c r="H37" s="22">
        <f t="shared" si="6"/>
        <v>0</v>
      </c>
      <c r="I37" s="20">
        <f t="shared" si="6"/>
        <v>0</v>
      </c>
      <c r="J37" s="20">
        <f t="shared" si="6"/>
        <v>0</v>
      </c>
      <c r="K37" s="21">
        <f t="shared" si="6"/>
        <v>0</v>
      </c>
      <c r="L37" s="23">
        <f t="shared" si="6"/>
        <v>1</v>
      </c>
      <c r="M37" s="22">
        <f t="shared" si="6"/>
        <v>0</v>
      </c>
      <c r="N37" s="20">
        <f t="shared" si="6"/>
        <v>0</v>
      </c>
      <c r="O37" s="20">
        <f>SUM(O33:O36)</f>
        <v>3</v>
      </c>
      <c r="P37" s="20">
        <f t="shared" si="6"/>
        <v>5</v>
      </c>
      <c r="Q37" s="61">
        <f t="shared" si="6"/>
        <v>0</v>
      </c>
      <c r="R37" s="136">
        <f t="shared" si="6"/>
        <v>30</v>
      </c>
      <c r="S37" s="118">
        <f t="shared" si="6"/>
        <v>0</v>
      </c>
      <c r="T37" s="60">
        <f t="shared" si="6"/>
        <v>0</v>
      </c>
      <c r="U37" s="60">
        <f t="shared" si="6"/>
        <v>0</v>
      </c>
      <c r="V37" s="60">
        <f t="shared" si="6"/>
        <v>0</v>
      </c>
      <c r="W37" s="60">
        <f t="shared" si="6"/>
        <v>0</v>
      </c>
      <c r="X37" s="60">
        <f t="shared" si="6"/>
        <v>0</v>
      </c>
      <c r="Y37" s="60">
        <f t="shared" si="6"/>
        <v>0</v>
      </c>
      <c r="Z37" s="60">
        <f t="shared" si="6"/>
        <v>5</v>
      </c>
      <c r="AA37" s="93">
        <f t="shared" si="6"/>
        <v>5</v>
      </c>
    </row>
    <row r="38" spans="1:27" ht="20.25">
      <c r="A38" s="62"/>
      <c r="B38" s="62"/>
      <c r="C38" s="63"/>
      <c r="D38" s="62"/>
      <c r="E38" s="63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</row>
    <row r="39" spans="1:27" ht="20.25">
      <c r="A39" s="62"/>
      <c r="B39" s="62"/>
      <c r="C39" s="63"/>
      <c r="D39" s="62"/>
      <c r="E39" s="63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</row>
    <row r="40" spans="1:27" ht="20.25">
      <c r="A40" s="62"/>
      <c r="B40" s="62"/>
      <c r="C40" s="63"/>
      <c r="D40" s="62"/>
      <c r="E40" s="63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</row>
    <row r="41" spans="1:27" ht="26.25">
      <c r="A41" s="1"/>
      <c r="B41" s="64" t="s">
        <v>85</v>
      </c>
      <c r="C41" s="64"/>
      <c r="D41" s="64"/>
      <c r="E41" s="64"/>
      <c r="F41" s="64"/>
      <c r="G41" s="64"/>
      <c r="H41" s="64"/>
      <c r="I41" s="64"/>
      <c r="J41" s="64"/>
      <c r="K41" s="64" t="s">
        <v>55</v>
      </c>
      <c r="L41" s="64"/>
      <c r="M41" s="64"/>
      <c r="N41" s="64"/>
      <c r="O41" s="64"/>
      <c r="P41" s="64"/>
      <c r="Q41" s="64"/>
      <c r="R41" s="65"/>
      <c r="S41" s="65"/>
      <c r="T41" s="66" t="s">
        <v>90</v>
      </c>
      <c r="U41" s="67"/>
      <c r="V41" s="67" t="s">
        <v>88</v>
      </c>
      <c r="W41" s="67"/>
      <c r="X41" s="67"/>
      <c r="Y41" s="68"/>
      <c r="Z41" s="68"/>
      <c r="AA41" s="68"/>
    </row>
    <row r="42" spans="1:27" ht="26.25">
      <c r="A42" s="69"/>
      <c r="B42" s="595"/>
      <c r="C42" s="595"/>
      <c r="D42" s="595"/>
      <c r="E42" s="595"/>
      <c r="F42" s="595"/>
      <c r="G42" s="595"/>
      <c r="H42" s="595"/>
      <c r="I42" s="595"/>
      <c r="J42" s="595"/>
      <c r="K42" s="69"/>
      <c r="L42" s="69"/>
      <c r="M42" s="69"/>
      <c r="N42" s="69"/>
      <c r="O42" s="69"/>
      <c r="P42" s="69"/>
      <c r="Q42" s="69"/>
      <c r="R42" s="69" t="s">
        <v>48</v>
      </c>
      <c r="S42" s="71"/>
      <c r="T42" s="72" t="s">
        <v>49</v>
      </c>
      <c r="U42" s="73" t="s">
        <v>89</v>
      </c>
      <c r="V42" s="73"/>
      <c r="W42" s="73"/>
      <c r="X42" s="72"/>
      <c r="Y42" s="72"/>
      <c r="Z42" s="74"/>
      <c r="AA42" s="74"/>
    </row>
    <row r="43" spans="1:27" ht="26.25">
      <c r="A43" s="69"/>
      <c r="B43" s="331"/>
      <c r="C43" s="331"/>
      <c r="D43" s="331"/>
      <c r="E43" s="331"/>
      <c r="F43" s="331"/>
      <c r="G43" s="331"/>
      <c r="H43" s="331"/>
      <c r="I43" s="331"/>
      <c r="J43" s="331"/>
      <c r="K43" s="69"/>
      <c r="L43" s="69"/>
      <c r="M43" s="69"/>
      <c r="N43" s="69"/>
      <c r="O43" s="69"/>
      <c r="P43" s="69"/>
      <c r="Q43" s="69"/>
      <c r="R43" s="69"/>
      <c r="S43" s="71"/>
      <c r="T43" s="72"/>
      <c r="U43" s="73"/>
      <c r="V43" s="73"/>
      <c r="W43" s="73"/>
      <c r="X43" s="72"/>
      <c r="Y43" s="72"/>
      <c r="Z43" s="74"/>
      <c r="AA43" s="74"/>
    </row>
    <row r="44" spans="1:27" ht="26.25">
      <c r="A44" s="69"/>
      <c r="B44" s="331"/>
      <c r="C44" s="331"/>
      <c r="D44" s="331"/>
      <c r="E44" s="331"/>
      <c r="F44" s="331"/>
      <c r="G44" s="331"/>
      <c r="H44" s="331"/>
      <c r="I44" s="331"/>
      <c r="J44" s="331"/>
      <c r="K44" s="64"/>
      <c r="L44" s="64"/>
      <c r="M44" s="64"/>
      <c r="N44" s="64"/>
      <c r="O44" s="64"/>
      <c r="P44" s="64"/>
      <c r="Q44" s="64"/>
      <c r="R44" s="64"/>
      <c r="S44" s="64"/>
      <c r="T44" s="66"/>
      <c r="U44" s="66"/>
      <c r="V44" s="66"/>
      <c r="W44" s="66"/>
      <c r="X44" s="75"/>
      <c r="Y44" s="75"/>
      <c r="Z44" s="76"/>
      <c r="AA44" s="76"/>
    </row>
    <row r="45" spans="1:27" ht="26.25">
      <c r="A45" s="69"/>
      <c r="B45" s="331"/>
      <c r="C45" s="331"/>
      <c r="D45" s="331"/>
      <c r="E45" s="331"/>
      <c r="F45" s="331"/>
      <c r="G45" s="331"/>
      <c r="H45" s="331"/>
      <c r="I45" s="331"/>
      <c r="J45" s="331"/>
      <c r="K45" s="64" t="s">
        <v>50</v>
      </c>
      <c r="L45" s="64"/>
      <c r="M45" s="64"/>
      <c r="N45" s="64"/>
      <c r="O45" s="64"/>
      <c r="P45" s="64"/>
      <c r="Q45" s="64"/>
      <c r="R45" s="65"/>
      <c r="S45" s="65"/>
      <c r="T45" s="66"/>
      <c r="U45" s="67"/>
      <c r="V45" s="67" t="s">
        <v>91</v>
      </c>
      <c r="W45" s="67"/>
      <c r="X45" s="67"/>
      <c r="Y45" s="68"/>
      <c r="Z45" s="76"/>
      <c r="AA45" s="76"/>
    </row>
    <row r="46" spans="1:27" ht="26.25">
      <c r="A46" s="69"/>
      <c r="B46" s="331"/>
      <c r="C46" s="331"/>
      <c r="D46" s="331"/>
      <c r="E46" s="331"/>
      <c r="F46" s="331"/>
      <c r="G46" s="331"/>
      <c r="H46" s="331"/>
      <c r="I46" s="331"/>
      <c r="J46" s="331"/>
      <c r="K46" s="69"/>
      <c r="L46" s="69"/>
      <c r="M46" s="69"/>
      <c r="N46" s="69"/>
      <c r="O46" s="69"/>
      <c r="P46" s="69"/>
      <c r="Q46" s="69"/>
      <c r="R46" s="69" t="s">
        <v>48</v>
      </c>
      <c r="S46" s="71"/>
      <c r="T46" s="72" t="s">
        <v>51</v>
      </c>
      <c r="U46" s="73" t="s">
        <v>89</v>
      </c>
      <c r="V46" s="73"/>
      <c r="W46" s="73"/>
      <c r="X46" s="72"/>
      <c r="Y46" s="72"/>
      <c r="Z46" s="76"/>
      <c r="AA46" s="76"/>
    </row>
  </sheetData>
  <mergeCells count="42">
    <mergeCell ref="A33:A37"/>
    <mergeCell ref="B42:J42"/>
    <mergeCell ref="G12:G13"/>
    <mergeCell ref="H12:J12"/>
    <mergeCell ref="O12:O13"/>
    <mergeCell ref="M11:M13"/>
    <mergeCell ref="N11:N13"/>
    <mergeCell ref="O11:P11"/>
    <mergeCell ref="X11:X13"/>
    <mergeCell ref="Y11:Y13"/>
    <mergeCell ref="Z11:AA11"/>
    <mergeCell ref="Z12:Z13"/>
    <mergeCell ref="AA12:AA13"/>
    <mergeCell ref="Q11:Q13"/>
    <mergeCell ref="W11:W13"/>
    <mergeCell ref="P12:P13"/>
    <mergeCell ref="R12:R13"/>
    <mergeCell ref="S12:U12"/>
    <mergeCell ref="R11:U11"/>
    <mergeCell ref="V11:V13"/>
    <mergeCell ref="W7:AA7"/>
    <mergeCell ref="A8:AA8"/>
    <mergeCell ref="A9:AA9"/>
    <mergeCell ref="A10:A13"/>
    <mergeCell ref="B10:B13"/>
    <mergeCell ref="C10:C13"/>
    <mergeCell ref="D10:D13"/>
    <mergeCell ref="E10:E13"/>
    <mergeCell ref="F10:I10"/>
    <mergeCell ref="K10:P10"/>
    <mergeCell ref="Q10:T10"/>
    <mergeCell ref="V10:AA10"/>
    <mergeCell ref="F11:F13"/>
    <mergeCell ref="G11:J11"/>
    <mergeCell ref="K11:K13"/>
    <mergeCell ref="L11:L13"/>
    <mergeCell ref="C6:AA6"/>
    <mergeCell ref="C1:AA1"/>
    <mergeCell ref="C2:AA2"/>
    <mergeCell ref="C3:AA3"/>
    <mergeCell ref="C4:AA4"/>
    <mergeCell ref="C5:AA5"/>
  </mergeCells>
  <printOptions horizontalCentered="1"/>
  <pageMargins left="0.59055118110236227" right="0.39370078740157483" top="0.59055118110236227" bottom="0.39370078740157483" header="0.31496062992125984" footer="0.31496062992125984"/>
  <pageSetup paperSize="9" scale="43" orientation="landscape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AA46"/>
  <sheetViews>
    <sheetView topLeftCell="A15" zoomScale="55" zoomScaleNormal="55" workbookViewId="0">
      <selection activeCell="B29" sqref="B29:AA29"/>
    </sheetView>
  </sheetViews>
  <sheetFormatPr defaultRowHeight="15"/>
  <cols>
    <col min="2" max="2" width="65.85546875" customWidth="1"/>
  </cols>
  <sheetData>
    <row r="1" spans="1:27" ht="26.25">
      <c r="A1" s="1" t="s">
        <v>0</v>
      </c>
      <c r="B1" s="1"/>
      <c r="C1" s="559" t="s">
        <v>1</v>
      </c>
      <c r="D1" s="559"/>
      <c r="E1" s="559"/>
      <c r="F1" s="559"/>
      <c r="G1" s="559"/>
      <c r="H1" s="559"/>
      <c r="I1" s="559"/>
      <c r="J1" s="559"/>
      <c r="K1" s="559"/>
      <c r="L1" s="559"/>
      <c r="M1" s="559"/>
      <c r="N1" s="559"/>
      <c r="O1" s="559"/>
      <c r="P1" s="559"/>
      <c r="Q1" s="559"/>
      <c r="R1" s="559"/>
      <c r="S1" s="559"/>
      <c r="T1" s="559"/>
      <c r="U1" s="559"/>
      <c r="V1" s="559"/>
      <c r="W1" s="559"/>
      <c r="X1" s="559"/>
      <c r="Y1" s="559"/>
      <c r="Z1" s="559"/>
      <c r="AA1" s="559"/>
    </row>
    <row r="2" spans="1:27" ht="26.25">
      <c r="A2" s="1" t="s">
        <v>2</v>
      </c>
      <c r="B2" s="1"/>
      <c r="C2" s="559"/>
      <c r="D2" s="559"/>
      <c r="E2" s="559"/>
      <c r="F2" s="559"/>
      <c r="G2" s="559"/>
      <c r="H2" s="559"/>
      <c r="I2" s="559"/>
      <c r="J2" s="559"/>
      <c r="K2" s="559"/>
      <c r="L2" s="559"/>
      <c r="M2" s="559"/>
      <c r="N2" s="559"/>
      <c r="O2" s="559"/>
      <c r="P2" s="559"/>
      <c r="Q2" s="559"/>
      <c r="R2" s="559"/>
      <c r="S2" s="559"/>
      <c r="T2" s="559"/>
      <c r="U2" s="559"/>
      <c r="V2" s="559"/>
      <c r="W2" s="559"/>
      <c r="X2" s="559"/>
      <c r="Y2" s="559"/>
      <c r="Z2" s="559"/>
      <c r="AA2" s="559"/>
    </row>
    <row r="3" spans="1:27" ht="26.25">
      <c r="A3" s="1"/>
      <c r="B3" s="1"/>
      <c r="C3" s="560" t="s">
        <v>3</v>
      </c>
      <c r="D3" s="560"/>
      <c r="E3" s="560"/>
      <c r="F3" s="560"/>
      <c r="G3" s="560"/>
      <c r="H3" s="560"/>
      <c r="I3" s="560"/>
      <c r="J3" s="560"/>
      <c r="K3" s="560"/>
      <c r="L3" s="560"/>
      <c r="M3" s="560"/>
      <c r="N3" s="560"/>
      <c r="O3" s="560"/>
      <c r="P3" s="560"/>
      <c r="Q3" s="560"/>
      <c r="R3" s="560"/>
      <c r="S3" s="560"/>
      <c r="T3" s="560"/>
      <c r="U3" s="560"/>
      <c r="V3" s="560"/>
      <c r="W3" s="560"/>
      <c r="X3" s="560"/>
      <c r="Y3" s="560"/>
      <c r="Z3" s="560"/>
      <c r="AA3" s="560"/>
    </row>
    <row r="4" spans="1:27" ht="26.25">
      <c r="A4" s="1" t="s">
        <v>4</v>
      </c>
      <c r="B4" s="1"/>
      <c r="C4" s="559" t="s">
        <v>84</v>
      </c>
      <c r="D4" s="559"/>
      <c r="E4" s="559"/>
      <c r="F4" s="559"/>
      <c r="G4" s="559"/>
      <c r="H4" s="559"/>
      <c r="I4" s="559"/>
      <c r="J4" s="559"/>
      <c r="K4" s="559"/>
      <c r="L4" s="559"/>
      <c r="M4" s="559"/>
      <c r="N4" s="559"/>
      <c r="O4" s="559"/>
      <c r="P4" s="559"/>
      <c r="Q4" s="559"/>
      <c r="R4" s="559"/>
      <c r="S4" s="559"/>
      <c r="T4" s="559"/>
      <c r="U4" s="559"/>
      <c r="V4" s="559"/>
      <c r="W4" s="559"/>
      <c r="X4" s="559"/>
      <c r="Y4" s="559"/>
      <c r="Z4" s="559"/>
      <c r="AA4" s="559"/>
    </row>
    <row r="5" spans="1:27" ht="26.25">
      <c r="A5" s="1" t="s">
        <v>5</v>
      </c>
      <c r="B5" s="1"/>
      <c r="C5" s="561" t="s">
        <v>86</v>
      </c>
      <c r="D5" s="561"/>
      <c r="E5" s="561"/>
      <c r="F5" s="561"/>
      <c r="G5" s="561"/>
      <c r="H5" s="561"/>
      <c r="I5" s="561"/>
      <c r="J5" s="561"/>
      <c r="K5" s="561"/>
      <c r="L5" s="561"/>
      <c r="M5" s="561"/>
      <c r="N5" s="561"/>
      <c r="O5" s="561"/>
      <c r="P5" s="561"/>
      <c r="Q5" s="561"/>
      <c r="R5" s="561"/>
      <c r="S5" s="561"/>
      <c r="T5" s="561"/>
      <c r="U5" s="561"/>
      <c r="V5" s="561"/>
      <c r="W5" s="561"/>
      <c r="X5" s="561"/>
      <c r="Y5" s="561"/>
      <c r="Z5" s="561"/>
      <c r="AA5" s="561"/>
    </row>
    <row r="6" spans="1:27" ht="26.25">
      <c r="A6" s="1" t="s">
        <v>179</v>
      </c>
      <c r="B6" s="1"/>
      <c r="C6" s="559" t="s">
        <v>6</v>
      </c>
      <c r="D6" s="559"/>
      <c r="E6" s="559"/>
      <c r="F6" s="559"/>
      <c r="G6" s="559"/>
      <c r="H6" s="559"/>
      <c r="I6" s="559"/>
      <c r="J6" s="559"/>
      <c r="K6" s="559"/>
      <c r="L6" s="559"/>
      <c r="M6" s="559"/>
      <c r="N6" s="559"/>
      <c r="O6" s="559"/>
      <c r="P6" s="559"/>
      <c r="Q6" s="559"/>
      <c r="R6" s="559"/>
      <c r="S6" s="559"/>
      <c r="T6" s="559"/>
      <c r="U6" s="559"/>
      <c r="V6" s="559"/>
      <c r="W6" s="559"/>
      <c r="X6" s="559"/>
      <c r="Y6" s="559"/>
      <c r="Z6" s="559"/>
      <c r="AA6" s="559"/>
    </row>
    <row r="7" spans="1:27" ht="27" thickBo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562"/>
      <c r="X7" s="562"/>
      <c r="Y7" s="562"/>
      <c r="Z7" s="562"/>
      <c r="AA7" s="562"/>
    </row>
    <row r="8" spans="1:27" ht="21" thickBot="1">
      <c r="A8" s="563" t="s">
        <v>288</v>
      </c>
      <c r="B8" s="564"/>
      <c r="C8" s="564"/>
      <c r="D8" s="564"/>
      <c r="E8" s="564"/>
      <c r="F8" s="564"/>
      <c r="G8" s="564"/>
      <c r="H8" s="564"/>
      <c r="I8" s="564"/>
      <c r="J8" s="564"/>
      <c r="K8" s="564"/>
      <c r="L8" s="564"/>
      <c r="M8" s="564"/>
      <c r="N8" s="564"/>
      <c r="O8" s="564"/>
      <c r="P8" s="564"/>
      <c r="Q8" s="564"/>
      <c r="R8" s="564"/>
      <c r="S8" s="564"/>
      <c r="T8" s="564"/>
      <c r="U8" s="564"/>
      <c r="V8" s="564"/>
      <c r="W8" s="564"/>
      <c r="X8" s="564"/>
      <c r="Y8" s="564"/>
      <c r="Z8" s="564"/>
      <c r="AA8" s="565"/>
    </row>
    <row r="9" spans="1:27" ht="21" thickBot="1">
      <c r="A9" s="563" t="s">
        <v>62</v>
      </c>
      <c r="B9" s="564"/>
      <c r="C9" s="564"/>
      <c r="D9" s="564"/>
      <c r="E9" s="564"/>
      <c r="F9" s="564"/>
      <c r="G9" s="564"/>
      <c r="H9" s="564"/>
      <c r="I9" s="564"/>
      <c r="J9" s="564"/>
      <c r="K9" s="564"/>
      <c r="L9" s="564"/>
      <c r="M9" s="564"/>
      <c r="N9" s="564"/>
      <c r="O9" s="564"/>
      <c r="P9" s="564"/>
      <c r="Q9" s="564"/>
      <c r="R9" s="564"/>
      <c r="S9" s="564"/>
      <c r="T9" s="564"/>
      <c r="U9" s="564"/>
      <c r="V9" s="564"/>
      <c r="W9" s="564"/>
      <c r="X9" s="564"/>
      <c r="Y9" s="564"/>
      <c r="Z9" s="564"/>
      <c r="AA9" s="565"/>
    </row>
    <row r="10" spans="1:27" ht="21" thickBot="1">
      <c r="A10" s="566" t="s">
        <v>7</v>
      </c>
      <c r="B10" s="569" t="s">
        <v>8</v>
      </c>
      <c r="C10" s="566" t="s">
        <v>9</v>
      </c>
      <c r="D10" s="572" t="s">
        <v>10</v>
      </c>
      <c r="E10" s="573" t="s">
        <v>11</v>
      </c>
      <c r="F10" s="574" t="s">
        <v>56</v>
      </c>
      <c r="G10" s="575"/>
      <c r="H10" s="575"/>
      <c r="I10" s="575"/>
      <c r="J10" s="89">
        <v>17</v>
      </c>
      <c r="K10" s="575" t="s">
        <v>12</v>
      </c>
      <c r="L10" s="575"/>
      <c r="M10" s="575"/>
      <c r="N10" s="575"/>
      <c r="O10" s="575"/>
      <c r="P10" s="576"/>
      <c r="Q10" s="574" t="s">
        <v>57</v>
      </c>
      <c r="R10" s="575"/>
      <c r="S10" s="575"/>
      <c r="T10" s="576"/>
      <c r="U10" s="89">
        <v>22</v>
      </c>
      <c r="V10" s="574" t="s">
        <v>12</v>
      </c>
      <c r="W10" s="575"/>
      <c r="X10" s="575"/>
      <c r="Y10" s="575"/>
      <c r="Z10" s="575"/>
      <c r="AA10" s="576"/>
    </row>
    <row r="11" spans="1:27" ht="21" thickBot="1">
      <c r="A11" s="567"/>
      <c r="B11" s="570"/>
      <c r="C11" s="567"/>
      <c r="D11" s="572"/>
      <c r="E11" s="573"/>
      <c r="F11" s="577" t="s">
        <v>13</v>
      </c>
      <c r="G11" s="578" t="s">
        <v>14</v>
      </c>
      <c r="H11" s="579"/>
      <c r="I11" s="579"/>
      <c r="J11" s="579"/>
      <c r="K11" s="580" t="s">
        <v>15</v>
      </c>
      <c r="L11" s="582" t="s">
        <v>16</v>
      </c>
      <c r="M11" s="582" t="s">
        <v>17</v>
      </c>
      <c r="N11" s="582" t="s">
        <v>18</v>
      </c>
      <c r="O11" s="588" t="s">
        <v>19</v>
      </c>
      <c r="P11" s="589"/>
      <c r="Q11" s="568" t="s">
        <v>13</v>
      </c>
      <c r="R11" s="578" t="s">
        <v>14</v>
      </c>
      <c r="S11" s="579"/>
      <c r="T11" s="579"/>
      <c r="U11" s="579"/>
      <c r="V11" s="580" t="s">
        <v>15</v>
      </c>
      <c r="W11" s="582" t="s">
        <v>16</v>
      </c>
      <c r="X11" s="582" t="s">
        <v>17</v>
      </c>
      <c r="Y11" s="582" t="s">
        <v>18</v>
      </c>
      <c r="Z11" s="588" t="s">
        <v>19</v>
      </c>
      <c r="AA11" s="589"/>
    </row>
    <row r="12" spans="1:27" ht="21" thickBot="1">
      <c r="A12" s="567"/>
      <c r="B12" s="570"/>
      <c r="C12" s="567"/>
      <c r="D12" s="572"/>
      <c r="E12" s="573"/>
      <c r="F12" s="577"/>
      <c r="G12" s="586" t="s">
        <v>13</v>
      </c>
      <c r="H12" s="587" t="s">
        <v>20</v>
      </c>
      <c r="I12" s="587"/>
      <c r="J12" s="587"/>
      <c r="K12" s="581"/>
      <c r="L12" s="583"/>
      <c r="M12" s="583"/>
      <c r="N12" s="583"/>
      <c r="O12" s="590" t="s">
        <v>21</v>
      </c>
      <c r="P12" s="584" t="s">
        <v>22</v>
      </c>
      <c r="Q12" s="572"/>
      <c r="R12" s="586" t="s">
        <v>13</v>
      </c>
      <c r="S12" s="587" t="s">
        <v>20</v>
      </c>
      <c r="T12" s="587"/>
      <c r="U12" s="587"/>
      <c r="V12" s="581"/>
      <c r="W12" s="583"/>
      <c r="X12" s="583"/>
      <c r="Y12" s="583"/>
      <c r="Z12" s="590" t="s">
        <v>23</v>
      </c>
      <c r="AA12" s="584" t="s">
        <v>24</v>
      </c>
    </row>
    <row r="13" spans="1:27" ht="222.75" customHeight="1" thickBot="1">
      <c r="A13" s="568"/>
      <c r="B13" s="571"/>
      <c r="C13" s="568"/>
      <c r="D13" s="572"/>
      <c r="E13" s="573"/>
      <c r="F13" s="577"/>
      <c r="G13" s="586"/>
      <c r="H13" s="2" t="s">
        <v>25</v>
      </c>
      <c r="I13" s="3" t="s">
        <v>26</v>
      </c>
      <c r="J13" s="4" t="s">
        <v>27</v>
      </c>
      <c r="K13" s="581"/>
      <c r="L13" s="583"/>
      <c r="M13" s="583"/>
      <c r="N13" s="583"/>
      <c r="O13" s="591"/>
      <c r="P13" s="585"/>
      <c r="Q13" s="572"/>
      <c r="R13" s="586"/>
      <c r="S13" s="2" t="s">
        <v>25</v>
      </c>
      <c r="T13" s="3" t="s">
        <v>26</v>
      </c>
      <c r="U13" s="4" t="s">
        <v>27</v>
      </c>
      <c r="V13" s="581"/>
      <c r="W13" s="583"/>
      <c r="X13" s="583"/>
      <c r="Y13" s="583"/>
      <c r="Z13" s="591"/>
      <c r="AA13" s="585"/>
    </row>
    <row r="14" spans="1:27" ht="20.25">
      <c r="A14" s="82" t="s">
        <v>28</v>
      </c>
      <c r="B14" s="97" t="s">
        <v>63</v>
      </c>
      <c r="C14" s="132">
        <v>164</v>
      </c>
      <c r="D14" s="147">
        <v>0</v>
      </c>
      <c r="E14" s="144">
        <f>F14+Q14</f>
        <v>78</v>
      </c>
      <c r="F14" s="10">
        <f t="shared" ref="F14:F30" si="0">G14+K14+N14+M14</f>
        <v>34</v>
      </c>
      <c r="G14" s="94">
        <f>H14+I14+J14</f>
        <v>34</v>
      </c>
      <c r="H14" s="9">
        <v>34</v>
      </c>
      <c r="I14" s="6"/>
      <c r="J14" s="7"/>
      <c r="K14" s="9"/>
      <c r="L14" s="6"/>
      <c r="M14" s="6"/>
      <c r="N14" s="6"/>
      <c r="O14" s="6"/>
      <c r="P14" s="7"/>
      <c r="Q14" s="104">
        <f>V14+X14+Y14+R14</f>
        <v>44</v>
      </c>
      <c r="R14" s="8">
        <f t="shared" ref="R14:R30" si="1">S14+T14+U14</f>
        <v>44</v>
      </c>
      <c r="S14" s="9">
        <v>44</v>
      </c>
      <c r="T14" s="6"/>
      <c r="U14" s="7"/>
      <c r="V14" s="9"/>
      <c r="W14" s="6"/>
      <c r="X14" s="6"/>
      <c r="Y14" s="6"/>
      <c r="Z14" s="6"/>
      <c r="AA14" s="10"/>
    </row>
    <row r="15" spans="1:27" ht="20.25">
      <c r="A15" s="88" t="s">
        <v>29</v>
      </c>
      <c r="B15" s="98" t="s">
        <v>64</v>
      </c>
      <c r="C15" s="133">
        <v>144</v>
      </c>
      <c r="D15" s="148">
        <v>0</v>
      </c>
      <c r="E15" s="145">
        <f t="shared" ref="E15:E30" si="2">F15+Q15</f>
        <v>78</v>
      </c>
      <c r="F15" s="16">
        <f t="shared" si="0"/>
        <v>34</v>
      </c>
      <c r="G15" s="95">
        <f t="shared" ref="G15:G30" si="3">H15+I15+J15</f>
        <v>34</v>
      </c>
      <c r="H15" s="15">
        <v>34</v>
      </c>
      <c r="I15" s="12"/>
      <c r="J15" s="13"/>
      <c r="K15" s="15"/>
      <c r="L15" s="12"/>
      <c r="M15" s="12"/>
      <c r="N15" s="12"/>
      <c r="O15" s="12"/>
      <c r="P15" s="13"/>
      <c r="Q15" s="105">
        <f t="shared" ref="Q15:Q30" si="4">V15+X15+Y15+R15</f>
        <v>44</v>
      </c>
      <c r="R15" s="14">
        <f t="shared" si="1"/>
        <v>44</v>
      </c>
      <c r="S15" s="15">
        <v>44</v>
      </c>
      <c r="T15" s="12"/>
      <c r="U15" s="13"/>
      <c r="V15" s="15"/>
      <c r="W15" s="12"/>
      <c r="X15" s="12"/>
      <c r="Y15" s="12"/>
      <c r="Z15" s="12"/>
      <c r="AA15" s="16"/>
    </row>
    <row r="16" spans="1:27" ht="20.25">
      <c r="A16" s="88" t="s">
        <v>30</v>
      </c>
      <c r="B16" s="98" t="s">
        <v>65</v>
      </c>
      <c r="C16" s="133">
        <v>66</v>
      </c>
      <c r="D16" s="148">
        <v>0</v>
      </c>
      <c r="E16" s="145">
        <f t="shared" si="2"/>
        <v>66</v>
      </c>
      <c r="F16" s="16">
        <f t="shared" si="0"/>
        <v>18</v>
      </c>
      <c r="G16" s="95">
        <f t="shared" si="3"/>
        <v>18</v>
      </c>
      <c r="H16" s="15">
        <v>18</v>
      </c>
      <c r="I16" s="12"/>
      <c r="J16" s="13"/>
      <c r="K16" s="15"/>
      <c r="L16" s="12"/>
      <c r="M16" s="12"/>
      <c r="N16" s="12"/>
      <c r="O16" s="12"/>
      <c r="P16" s="13"/>
      <c r="Q16" s="105">
        <f t="shared" si="4"/>
        <v>48</v>
      </c>
      <c r="R16" s="14">
        <f t="shared" si="1"/>
        <v>44</v>
      </c>
      <c r="S16" s="15">
        <v>44</v>
      </c>
      <c r="T16" s="12"/>
      <c r="U16" s="13"/>
      <c r="V16" s="15"/>
      <c r="W16" s="12"/>
      <c r="X16" s="12">
        <v>4</v>
      </c>
      <c r="Y16" s="12"/>
      <c r="Z16" s="12"/>
      <c r="AA16" s="16"/>
    </row>
    <row r="17" spans="1:27" ht="20.25">
      <c r="A17" s="88" t="s">
        <v>31</v>
      </c>
      <c r="B17" s="98" t="s">
        <v>126</v>
      </c>
      <c r="C17" s="133">
        <v>144</v>
      </c>
      <c r="D17" s="148">
        <v>0</v>
      </c>
      <c r="E17" s="145">
        <f t="shared" si="2"/>
        <v>78</v>
      </c>
      <c r="F17" s="16">
        <f t="shared" si="0"/>
        <v>34</v>
      </c>
      <c r="G17" s="95">
        <f t="shared" si="3"/>
        <v>34</v>
      </c>
      <c r="H17" s="15"/>
      <c r="I17" s="12"/>
      <c r="J17" s="13">
        <v>34</v>
      </c>
      <c r="K17" s="15"/>
      <c r="L17" s="12"/>
      <c r="M17" s="12"/>
      <c r="N17" s="12"/>
      <c r="O17" s="12"/>
      <c r="P17" s="13"/>
      <c r="Q17" s="105">
        <f t="shared" si="4"/>
        <v>44</v>
      </c>
      <c r="R17" s="14">
        <f t="shared" si="1"/>
        <v>44</v>
      </c>
      <c r="S17" s="15"/>
      <c r="T17" s="12"/>
      <c r="U17" s="13">
        <v>44</v>
      </c>
      <c r="V17" s="15"/>
      <c r="W17" s="12"/>
      <c r="X17" s="12"/>
      <c r="Y17" s="12"/>
      <c r="Z17" s="12"/>
      <c r="AA17" s="16"/>
    </row>
    <row r="18" spans="1:27" ht="20.25">
      <c r="A18" s="88" t="s">
        <v>32</v>
      </c>
      <c r="B18" s="98" t="s">
        <v>66</v>
      </c>
      <c r="C18" s="133">
        <v>130</v>
      </c>
      <c r="D18" s="148">
        <v>0</v>
      </c>
      <c r="E18" s="145">
        <f t="shared" si="2"/>
        <v>44</v>
      </c>
      <c r="F18" s="16">
        <f t="shared" si="0"/>
        <v>0</v>
      </c>
      <c r="G18" s="95">
        <f t="shared" si="3"/>
        <v>0</v>
      </c>
      <c r="H18" s="15"/>
      <c r="I18" s="12"/>
      <c r="J18" s="13"/>
      <c r="K18" s="15"/>
      <c r="L18" s="12"/>
      <c r="M18" s="12"/>
      <c r="N18" s="12"/>
      <c r="O18" s="12"/>
      <c r="P18" s="13"/>
      <c r="Q18" s="105">
        <f t="shared" si="4"/>
        <v>44</v>
      </c>
      <c r="R18" s="14">
        <f t="shared" si="1"/>
        <v>44</v>
      </c>
      <c r="S18" s="15">
        <v>44</v>
      </c>
      <c r="T18" s="12"/>
      <c r="U18" s="13"/>
      <c r="V18" s="15"/>
      <c r="W18" s="12"/>
      <c r="X18" s="12"/>
      <c r="Y18" s="12"/>
      <c r="Z18" s="12"/>
      <c r="AA18" s="16"/>
    </row>
    <row r="19" spans="1:27" ht="20.25">
      <c r="A19" s="88" t="s">
        <v>33</v>
      </c>
      <c r="B19" s="98" t="s">
        <v>67</v>
      </c>
      <c r="C19" s="133">
        <v>78</v>
      </c>
      <c r="D19" s="148">
        <v>0</v>
      </c>
      <c r="E19" s="145">
        <f t="shared" si="2"/>
        <v>78</v>
      </c>
      <c r="F19" s="16">
        <f t="shared" si="0"/>
        <v>34</v>
      </c>
      <c r="G19" s="95">
        <f t="shared" si="3"/>
        <v>34</v>
      </c>
      <c r="H19" s="15">
        <v>34</v>
      </c>
      <c r="I19" s="12"/>
      <c r="J19" s="13"/>
      <c r="K19" s="15"/>
      <c r="L19" s="12"/>
      <c r="M19" s="12"/>
      <c r="N19" s="12"/>
      <c r="O19" s="12"/>
      <c r="P19" s="13"/>
      <c r="Q19" s="105">
        <f t="shared" si="4"/>
        <v>44</v>
      </c>
      <c r="R19" s="14">
        <f t="shared" si="1"/>
        <v>44</v>
      </c>
      <c r="S19" s="15">
        <v>44</v>
      </c>
      <c r="T19" s="12"/>
      <c r="U19" s="13"/>
      <c r="V19" s="15"/>
      <c r="W19" s="12"/>
      <c r="X19" s="12"/>
      <c r="Y19" s="12"/>
      <c r="Z19" s="12"/>
      <c r="AA19" s="16"/>
    </row>
    <row r="20" spans="1:27" ht="20.25">
      <c r="A20" s="88" t="s">
        <v>34</v>
      </c>
      <c r="B20" s="98" t="s">
        <v>69</v>
      </c>
      <c r="C20" s="133">
        <v>232</v>
      </c>
      <c r="D20" s="148">
        <v>0</v>
      </c>
      <c r="E20" s="145">
        <f t="shared" si="2"/>
        <v>112</v>
      </c>
      <c r="F20" s="16">
        <f t="shared" si="0"/>
        <v>68</v>
      </c>
      <c r="G20" s="95">
        <f t="shared" si="3"/>
        <v>68</v>
      </c>
      <c r="H20" s="15">
        <v>68</v>
      </c>
      <c r="I20" s="12"/>
      <c r="J20" s="13"/>
      <c r="K20" s="15"/>
      <c r="L20" s="12"/>
      <c r="M20" s="12"/>
      <c r="N20" s="12"/>
      <c r="O20" s="12"/>
      <c r="P20" s="13"/>
      <c r="Q20" s="105">
        <f t="shared" si="4"/>
        <v>44</v>
      </c>
      <c r="R20" s="14">
        <f t="shared" si="1"/>
        <v>44</v>
      </c>
      <c r="S20" s="15">
        <v>44</v>
      </c>
      <c r="T20" s="12"/>
      <c r="U20" s="13"/>
      <c r="V20" s="15"/>
      <c r="W20" s="12"/>
      <c r="X20" s="12"/>
      <c r="Y20" s="12"/>
      <c r="Z20" s="12"/>
      <c r="AA20" s="16"/>
    </row>
    <row r="21" spans="1:27" ht="20.25">
      <c r="A21" s="88" t="s">
        <v>35</v>
      </c>
      <c r="B21" s="98" t="s">
        <v>70</v>
      </c>
      <c r="C21" s="133">
        <v>216</v>
      </c>
      <c r="D21" s="148">
        <v>0</v>
      </c>
      <c r="E21" s="145">
        <f t="shared" si="2"/>
        <v>116</v>
      </c>
      <c r="F21" s="16">
        <f t="shared" si="0"/>
        <v>50</v>
      </c>
      <c r="G21" s="95">
        <f t="shared" si="3"/>
        <v>50</v>
      </c>
      <c r="H21" s="15">
        <v>50</v>
      </c>
      <c r="I21" s="12"/>
      <c r="J21" s="13"/>
      <c r="K21" s="15"/>
      <c r="L21" s="12"/>
      <c r="M21" s="12"/>
      <c r="N21" s="12"/>
      <c r="O21" s="12"/>
      <c r="P21" s="13"/>
      <c r="Q21" s="105">
        <f t="shared" si="4"/>
        <v>66</v>
      </c>
      <c r="R21" s="14">
        <f t="shared" si="1"/>
        <v>66</v>
      </c>
      <c r="S21" s="15">
        <v>66</v>
      </c>
      <c r="T21" s="12"/>
      <c r="U21" s="13"/>
      <c r="V21" s="15"/>
      <c r="W21" s="12"/>
      <c r="X21" s="12"/>
      <c r="Y21" s="12"/>
      <c r="Z21" s="12"/>
      <c r="AA21" s="16"/>
    </row>
    <row r="22" spans="1:27" ht="20.25">
      <c r="A22" s="88" t="s">
        <v>36</v>
      </c>
      <c r="B22" s="98" t="s">
        <v>71</v>
      </c>
      <c r="C22" s="133">
        <v>100</v>
      </c>
      <c r="D22" s="148">
        <v>0</v>
      </c>
      <c r="E22" s="145">
        <f t="shared" si="2"/>
        <v>100</v>
      </c>
      <c r="F22" s="16">
        <f t="shared" si="0"/>
        <v>34</v>
      </c>
      <c r="G22" s="95">
        <f t="shared" si="3"/>
        <v>34</v>
      </c>
      <c r="H22" s="15">
        <v>34</v>
      </c>
      <c r="I22" s="12"/>
      <c r="J22" s="13"/>
      <c r="K22" s="15"/>
      <c r="L22" s="12"/>
      <c r="M22" s="12"/>
      <c r="N22" s="12"/>
      <c r="O22" s="12"/>
      <c r="P22" s="13"/>
      <c r="Q22" s="105">
        <f t="shared" si="4"/>
        <v>66</v>
      </c>
      <c r="R22" s="14">
        <f t="shared" si="1"/>
        <v>66</v>
      </c>
      <c r="S22" s="15">
        <v>66</v>
      </c>
      <c r="T22" s="12"/>
      <c r="U22" s="13"/>
      <c r="V22" s="15"/>
      <c r="W22" s="12"/>
      <c r="X22" s="12"/>
      <c r="Y22" s="12"/>
      <c r="Z22" s="12"/>
      <c r="AA22" s="16"/>
    </row>
    <row r="23" spans="1:27" ht="20.25">
      <c r="A23" s="88" t="s">
        <v>37</v>
      </c>
      <c r="B23" s="98" t="s">
        <v>129</v>
      </c>
      <c r="C23" s="133">
        <v>122</v>
      </c>
      <c r="D23" s="148">
        <v>0</v>
      </c>
      <c r="E23" s="145">
        <f t="shared" si="2"/>
        <v>122</v>
      </c>
      <c r="F23" s="16">
        <f t="shared" si="0"/>
        <v>34</v>
      </c>
      <c r="G23" s="95">
        <f t="shared" si="3"/>
        <v>34</v>
      </c>
      <c r="H23" s="15">
        <v>34</v>
      </c>
      <c r="I23" s="12"/>
      <c r="J23" s="13"/>
      <c r="K23" s="15"/>
      <c r="L23" s="12"/>
      <c r="M23" s="12"/>
      <c r="N23" s="12"/>
      <c r="O23" s="12"/>
      <c r="P23" s="13"/>
      <c r="Q23" s="105">
        <f t="shared" si="4"/>
        <v>88</v>
      </c>
      <c r="R23" s="14">
        <f t="shared" si="1"/>
        <v>88</v>
      </c>
      <c r="S23" s="15">
        <v>88</v>
      </c>
      <c r="T23" s="12"/>
      <c r="U23" s="13"/>
      <c r="V23" s="15"/>
      <c r="W23" s="12"/>
      <c r="X23" s="12"/>
      <c r="Y23" s="12"/>
      <c r="Z23" s="12"/>
      <c r="AA23" s="16"/>
    </row>
    <row r="24" spans="1:27" ht="20.25">
      <c r="A24" s="88" t="s">
        <v>38</v>
      </c>
      <c r="B24" s="98" t="s">
        <v>72</v>
      </c>
      <c r="C24" s="133">
        <v>112</v>
      </c>
      <c r="D24" s="148">
        <v>0</v>
      </c>
      <c r="E24" s="145">
        <f t="shared" si="2"/>
        <v>112</v>
      </c>
      <c r="F24" s="16">
        <f t="shared" si="0"/>
        <v>68</v>
      </c>
      <c r="G24" s="95">
        <f t="shared" si="3"/>
        <v>68</v>
      </c>
      <c r="H24" s="15">
        <v>42</v>
      </c>
      <c r="I24" s="12">
        <v>10</v>
      </c>
      <c r="J24" s="13">
        <v>16</v>
      </c>
      <c r="K24" s="15"/>
      <c r="L24" s="12"/>
      <c r="M24" s="12"/>
      <c r="N24" s="12"/>
      <c r="O24" s="12"/>
      <c r="P24" s="13"/>
      <c r="Q24" s="105">
        <f t="shared" si="4"/>
        <v>44</v>
      </c>
      <c r="R24" s="14">
        <f t="shared" si="1"/>
        <v>44</v>
      </c>
      <c r="S24" s="15">
        <v>24</v>
      </c>
      <c r="T24" s="12">
        <v>10</v>
      </c>
      <c r="U24" s="13">
        <v>10</v>
      </c>
      <c r="V24" s="15"/>
      <c r="W24" s="12"/>
      <c r="X24" s="12"/>
      <c r="Y24" s="12"/>
      <c r="Z24" s="12"/>
      <c r="AA24" s="16"/>
    </row>
    <row r="25" spans="1:27" ht="20.25">
      <c r="A25" s="88" t="s">
        <v>39</v>
      </c>
      <c r="B25" s="98" t="s">
        <v>73</v>
      </c>
      <c r="C25" s="133">
        <v>78</v>
      </c>
      <c r="D25" s="148">
        <v>0</v>
      </c>
      <c r="E25" s="145">
        <f t="shared" si="2"/>
        <v>78</v>
      </c>
      <c r="F25" s="16">
        <f t="shared" si="0"/>
        <v>34</v>
      </c>
      <c r="G25" s="95">
        <f t="shared" si="3"/>
        <v>34</v>
      </c>
      <c r="H25" s="15">
        <v>34</v>
      </c>
      <c r="I25" s="12"/>
      <c r="J25" s="13"/>
      <c r="K25" s="15"/>
      <c r="L25" s="12"/>
      <c r="M25" s="12"/>
      <c r="N25" s="12"/>
      <c r="O25" s="12"/>
      <c r="P25" s="13"/>
      <c r="Q25" s="105">
        <f t="shared" si="4"/>
        <v>44</v>
      </c>
      <c r="R25" s="14">
        <f t="shared" si="1"/>
        <v>44</v>
      </c>
      <c r="S25" s="15">
        <v>44</v>
      </c>
      <c r="T25" s="12"/>
      <c r="U25" s="13"/>
      <c r="V25" s="15"/>
      <c r="W25" s="12"/>
      <c r="X25" s="12"/>
      <c r="Y25" s="12"/>
      <c r="Z25" s="12"/>
      <c r="AA25" s="16"/>
    </row>
    <row r="26" spans="1:27" ht="21" thickBot="1">
      <c r="A26" s="88" t="s">
        <v>40</v>
      </c>
      <c r="B26" s="98" t="s">
        <v>75</v>
      </c>
      <c r="C26" s="133">
        <v>110</v>
      </c>
      <c r="D26" s="148">
        <v>0</v>
      </c>
      <c r="E26" s="145">
        <f t="shared" si="2"/>
        <v>78</v>
      </c>
      <c r="F26" s="16">
        <f t="shared" si="0"/>
        <v>34</v>
      </c>
      <c r="G26" s="95">
        <f t="shared" si="3"/>
        <v>34</v>
      </c>
      <c r="H26" s="15">
        <v>34</v>
      </c>
      <c r="I26" s="12"/>
      <c r="J26" s="13"/>
      <c r="K26" s="15"/>
      <c r="L26" s="12"/>
      <c r="M26" s="12"/>
      <c r="N26" s="12"/>
      <c r="O26" s="12"/>
      <c r="P26" s="13"/>
      <c r="Q26" s="105">
        <f t="shared" si="4"/>
        <v>44</v>
      </c>
      <c r="R26" s="14">
        <f t="shared" si="1"/>
        <v>44</v>
      </c>
      <c r="S26" s="15">
        <v>44</v>
      </c>
      <c r="T26" s="12"/>
      <c r="U26" s="13"/>
      <c r="V26" s="15"/>
      <c r="W26" s="12"/>
      <c r="X26" s="12"/>
      <c r="Y26" s="12"/>
      <c r="Z26" s="12"/>
      <c r="AA26" s="16"/>
    </row>
    <row r="27" spans="1:27" ht="20.25">
      <c r="A27" s="156" t="s">
        <v>41</v>
      </c>
      <c r="B27" s="129" t="s">
        <v>68</v>
      </c>
      <c r="C27" s="132">
        <v>75</v>
      </c>
      <c r="D27" s="147">
        <f t="shared" ref="D27:D30" si="5">E27/30</f>
        <v>2.5</v>
      </c>
      <c r="E27" s="144">
        <f t="shared" si="2"/>
        <v>75</v>
      </c>
      <c r="F27" s="10">
        <f t="shared" si="0"/>
        <v>75</v>
      </c>
      <c r="G27" s="120">
        <f t="shared" si="3"/>
        <v>34</v>
      </c>
      <c r="H27" s="9">
        <v>18</v>
      </c>
      <c r="I27" s="6"/>
      <c r="J27" s="7">
        <v>16</v>
      </c>
      <c r="K27" s="9">
        <v>41</v>
      </c>
      <c r="L27" s="6"/>
      <c r="M27" s="6"/>
      <c r="N27" s="6"/>
      <c r="O27" s="6"/>
      <c r="P27" s="7" t="s">
        <v>59</v>
      </c>
      <c r="Q27" s="104">
        <f t="shared" si="4"/>
        <v>0</v>
      </c>
      <c r="R27" s="8">
        <f t="shared" si="1"/>
        <v>0</v>
      </c>
      <c r="S27" s="9"/>
      <c r="T27" s="124"/>
      <c r="U27" s="125"/>
      <c r="V27" s="130"/>
      <c r="W27" s="6"/>
      <c r="X27" s="6"/>
      <c r="Y27" s="6"/>
      <c r="Z27" s="6"/>
      <c r="AA27" s="131"/>
    </row>
    <row r="28" spans="1:27" ht="20.25">
      <c r="A28" s="112" t="s">
        <v>52</v>
      </c>
      <c r="B28" s="98" t="s">
        <v>197</v>
      </c>
      <c r="C28" s="133">
        <v>90</v>
      </c>
      <c r="D28" s="148">
        <f t="shared" si="5"/>
        <v>3</v>
      </c>
      <c r="E28" s="145">
        <f t="shared" si="2"/>
        <v>90</v>
      </c>
      <c r="F28" s="16">
        <f t="shared" si="0"/>
        <v>90</v>
      </c>
      <c r="G28" s="95">
        <f t="shared" si="3"/>
        <v>34</v>
      </c>
      <c r="H28" s="15">
        <v>18</v>
      </c>
      <c r="I28" s="12"/>
      <c r="J28" s="13">
        <v>16</v>
      </c>
      <c r="K28" s="15">
        <v>56</v>
      </c>
      <c r="L28" s="12"/>
      <c r="M28" s="12"/>
      <c r="N28" s="12"/>
      <c r="O28" s="12"/>
      <c r="P28" s="13" t="s">
        <v>60</v>
      </c>
      <c r="Q28" s="105">
        <f t="shared" si="4"/>
        <v>0</v>
      </c>
      <c r="R28" s="14">
        <f t="shared" si="1"/>
        <v>0</v>
      </c>
      <c r="S28" s="15"/>
      <c r="T28" s="12"/>
      <c r="U28" s="13"/>
      <c r="V28" s="15"/>
      <c r="W28" s="12"/>
      <c r="X28" s="12"/>
      <c r="Y28" s="12"/>
      <c r="Z28" s="12"/>
      <c r="AA28" s="16"/>
    </row>
    <row r="29" spans="1:27" ht="20.25">
      <c r="A29" s="112" t="s">
        <v>53</v>
      </c>
      <c r="B29" s="98" t="s">
        <v>76</v>
      </c>
      <c r="C29" s="133">
        <v>120</v>
      </c>
      <c r="D29" s="148">
        <f t="shared" si="5"/>
        <v>4</v>
      </c>
      <c r="E29" s="145">
        <f t="shared" si="2"/>
        <v>120</v>
      </c>
      <c r="F29" s="16">
        <f t="shared" si="0"/>
        <v>56</v>
      </c>
      <c r="G29" s="95">
        <f t="shared" si="3"/>
        <v>34</v>
      </c>
      <c r="H29" s="15">
        <v>20</v>
      </c>
      <c r="I29" s="12"/>
      <c r="J29" s="13">
        <v>14</v>
      </c>
      <c r="K29" s="15">
        <v>22</v>
      </c>
      <c r="L29" s="12"/>
      <c r="M29" s="12"/>
      <c r="N29" s="12"/>
      <c r="O29" s="12"/>
      <c r="P29" s="13" t="s">
        <v>60</v>
      </c>
      <c r="Q29" s="105">
        <f t="shared" si="4"/>
        <v>64</v>
      </c>
      <c r="R29" s="14">
        <f t="shared" si="1"/>
        <v>44</v>
      </c>
      <c r="S29" s="15">
        <v>26</v>
      </c>
      <c r="T29" s="12"/>
      <c r="U29" s="13">
        <v>18</v>
      </c>
      <c r="V29" s="15">
        <v>20</v>
      </c>
      <c r="W29" s="12"/>
      <c r="X29" s="12"/>
      <c r="Y29" s="12"/>
      <c r="Z29" s="12"/>
      <c r="AA29" s="16" t="s">
        <v>58</v>
      </c>
    </row>
    <row r="30" spans="1:27" ht="21" thickBot="1">
      <c r="A30" s="112" t="s">
        <v>54</v>
      </c>
      <c r="B30" s="98" t="s">
        <v>198</v>
      </c>
      <c r="C30" s="133">
        <v>90</v>
      </c>
      <c r="D30" s="148">
        <f t="shared" si="5"/>
        <v>3</v>
      </c>
      <c r="E30" s="145">
        <f t="shared" si="2"/>
        <v>90</v>
      </c>
      <c r="F30" s="16">
        <f t="shared" si="0"/>
        <v>0</v>
      </c>
      <c r="G30" s="95">
        <f t="shared" si="3"/>
        <v>0</v>
      </c>
      <c r="H30" s="15"/>
      <c r="I30" s="12"/>
      <c r="J30" s="13"/>
      <c r="K30" s="15"/>
      <c r="L30" s="12"/>
      <c r="M30" s="12"/>
      <c r="N30" s="12"/>
      <c r="O30" s="12"/>
      <c r="P30" s="13"/>
      <c r="Q30" s="105">
        <f t="shared" si="4"/>
        <v>90</v>
      </c>
      <c r="R30" s="14">
        <f t="shared" si="1"/>
        <v>44</v>
      </c>
      <c r="S30" s="15">
        <v>22</v>
      </c>
      <c r="T30" s="12"/>
      <c r="U30" s="13">
        <v>22</v>
      </c>
      <c r="V30" s="15">
        <v>46</v>
      </c>
      <c r="W30" s="12"/>
      <c r="X30" s="12"/>
      <c r="Y30" s="12"/>
      <c r="Z30" s="12"/>
      <c r="AA30" s="16" t="s">
        <v>58</v>
      </c>
    </row>
    <row r="31" spans="1:27" ht="21" thickBot="1">
      <c r="A31" s="115"/>
      <c r="B31" s="116" t="s">
        <v>42</v>
      </c>
      <c r="C31" s="117">
        <f t="shared" ref="C31:K31" si="6">SUM(C14:C30)</f>
        <v>2071</v>
      </c>
      <c r="D31" s="117">
        <f t="shared" si="6"/>
        <v>12.5</v>
      </c>
      <c r="E31" s="117">
        <f t="shared" si="6"/>
        <v>1515</v>
      </c>
      <c r="F31" s="117">
        <f t="shared" si="6"/>
        <v>697</v>
      </c>
      <c r="G31" s="117">
        <f t="shared" si="6"/>
        <v>578</v>
      </c>
      <c r="H31" s="117">
        <f t="shared" si="6"/>
        <v>472</v>
      </c>
      <c r="I31" s="117">
        <f t="shared" si="6"/>
        <v>10</v>
      </c>
      <c r="J31" s="117">
        <f t="shared" si="6"/>
        <v>96</v>
      </c>
      <c r="K31" s="117">
        <f t="shared" si="6"/>
        <v>119</v>
      </c>
      <c r="L31" s="117">
        <v>0</v>
      </c>
      <c r="M31" s="117">
        <f>SUM(M14:M30)</f>
        <v>0</v>
      </c>
      <c r="N31" s="117">
        <f>SUM(N14:N30)</f>
        <v>0</v>
      </c>
      <c r="O31" s="117">
        <v>0</v>
      </c>
      <c r="P31" s="117">
        <v>3</v>
      </c>
      <c r="Q31" s="23">
        <f t="shared" ref="Q31:V31" si="7">SUM(Q14:Q30)</f>
        <v>818</v>
      </c>
      <c r="R31" s="23">
        <f t="shared" si="7"/>
        <v>748</v>
      </c>
      <c r="S31" s="23">
        <f t="shared" si="7"/>
        <v>644</v>
      </c>
      <c r="T31" s="23">
        <f t="shared" si="7"/>
        <v>10</v>
      </c>
      <c r="U31" s="23">
        <f t="shared" si="7"/>
        <v>94</v>
      </c>
      <c r="V31" s="23">
        <f t="shared" si="7"/>
        <v>66</v>
      </c>
      <c r="W31" s="23">
        <v>0</v>
      </c>
      <c r="X31" s="23">
        <f>SUM(X14:X30)</f>
        <v>4</v>
      </c>
      <c r="Y31" s="23">
        <f>SUM(Y14:Y30)</f>
        <v>0</v>
      </c>
      <c r="Z31" s="23">
        <v>0</v>
      </c>
      <c r="AA31" s="23">
        <v>2</v>
      </c>
    </row>
    <row r="32" spans="1:27" ht="21" thickBot="1">
      <c r="A32" s="592"/>
      <c r="B32" s="24" t="s">
        <v>43</v>
      </c>
      <c r="C32" s="25"/>
      <c r="D32" s="26"/>
      <c r="E32" s="27"/>
      <c r="F32" s="28"/>
      <c r="G32" s="29">
        <f>G31/J10</f>
        <v>34</v>
      </c>
      <c r="H32" s="30"/>
      <c r="I32" s="31"/>
      <c r="J32" s="31"/>
      <c r="K32" s="31"/>
      <c r="L32" s="31"/>
      <c r="M32" s="31"/>
      <c r="N32" s="31"/>
      <c r="O32" s="32"/>
      <c r="P32" s="33"/>
      <c r="Q32" s="28"/>
      <c r="R32" s="34">
        <f>SUM(R14:R30)/U10</f>
        <v>34</v>
      </c>
      <c r="S32" s="35"/>
      <c r="T32" s="25"/>
      <c r="U32" s="25"/>
      <c r="V32" s="25"/>
      <c r="W32" s="25"/>
      <c r="X32" s="25"/>
      <c r="Y32" s="25"/>
      <c r="Z32" s="36"/>
      <c r="AA32" s="90"/>
    </row>
    <row r="33" spans="1:27" ht="21" thickBot="1">
      <c r="A33" s="593"/>
      <c r="B33" s="37" t="s">
        <v>44</v>
      </c>
      <c r="C33" s="27"/>
      <c r="D33" s="38"/>
      <c r="E33" s="27"/>
      <c r="F33" s="39"/>
      <c r="G33" s="40"/>
      <c r="H33" s="41"/>
      <c r="I33" s="27"/>
      <c r="J33" s="27"/>
      <c r="K33" s="27"/>
      <c r="L33" s="27"/>
      <c r="M33" s="27"/>
      <c r="N33" s="42"/>
      <c r="O33" s="23">
        <v>0</v>
      </c>
      <c r="P33" s="43"/>
      <c r="Q33" s="44"/>
      <c r="R33" s="45"/>
      <c r="S33" s="46"/>
      <c r="T33" s="46"/>
      <c r="U33" s="46"/>
      <c r="V33" s="46"/>
      <c r="W33" s="46"/>
      <c r="X33" s="46"/>
      <c r="Y33" s="42"/>
      <c r="Z33" s="23">
        <v>0</v>
      </c>
      <c r="AA33" s="91"/>
    </row>
    <row r="34" spans="1:27" ht="21" thickBot="1">
      <c r="A34" s="593"/>
      <c r="B34" s="37" t="s">
        <v>45</v>
      </c>
      <c r="C34" s="27"/>
      <c r="D34" s="38"/>
      <c r="E34" s="27"/>
      <c r="F34" s="39"/>
      <c r="G34" s="42"/>
      <c r="H34" s="41"/>
      <c r="I34" s="27"/>
      <c r="J34" s="27"/>
      <c r="K34" s="27"/>
      <c r="L34" s="47"/>
      <c r="M34" s="27"/>
      <c r="N34" s="46"/>
      <c r="O34" s="40"/>
      <c r="P34" s="23">
        <v>3</v>
      </c>
      <c r="Q34" s="44"/>
      <c r="R34" s="46"/>
      <c r="S34" s="46"/>
      <c r="T34" s="46"/>
      <c r="U34" s="46"/>
      <c r="V34" s="46"/>
      <c r="W34" s="48"/>
      <c r="X34" s="46"/>
      <c r="Y34" s="46"/>
      <c r="Z34" s="40"/>
      <c r="AA34" s="23">
        <v>2</v>
      </c>
    </row>
    <row r="35" spans="1:27" ht="21" thickBot="1">
      <c r="A35" s="593"/>
      <c r="B35" s="49" t="s">
        <v>46</v>
      </c>
      <c r="C35" s="47"/>
      <c r="D35" s="50"/>
      <c r="E35" s="47"/>
      <c r="F35" s="51"/>
      <c r="G35" s="50"/>
      <c r="H35" s="52"/>
      <c r="I35" s="53"/>
      <c r="J35" s="53"/>
      <c r="K35" s="54"/>
      <c r="L35" s="23">
        <v>0</v>
      </c>
      <c r="M35" s="55"/>
      <c r="N35" s="56"/>
      <c r="O35" s="56"/>
      <c r="P35" s="57"/>
      <c r="Q35" s="58"/>
      <c r="R35" s="48"/>
      <c r="S35" s="48"/>
      <c r="T35" s="48"/>
      <c r="U35" s="48"/>
      <c r="V35" s="59"/>
      <c r="W35" s="23">
        <v>0</v>
      </c>
      <c r="X35" s="51"/>
      <c r="Y35" s="47"/>
      <c r="Z35" s="48"/>
      <c r="AA35" s="92"/>
    </row>
    <row r="36" spans="1:27" ht="21" thickBot="1">
      <c r="A36" s="594"/>
      <c r="B36" s="87" t="s">
        <v>47</v>
      </c>
      <c r="C36" s="60">
        <f>SUM(C32:C35)</f>
        <v>0</v>
      </c>
      <c r="D36" s="60">
        <f t="shared" ref="D36:AA36" si="8">SUM(D32:D35)</f>
        <v>0</v>
      </c>
      <c r="E36" s="60">
        <f t="shared" si="8"/>
        <v>0</v>
      </c>
      <c r="F36" s="61">
        <f t="shared" si="8"/>
        <v>0</v>
      </c>
      <c r="G36" s="136">
        <f>SUM(G32:G35)</f>
        <v>34</v>
      </c>
      <c r="H36" s="22">
        <f t="shared" si="8"/>
        <v>0</v>
      </c>
      <c r="I36" s="20">
        <f t="shared" si="8"/>
        <v>0</v>
      </c>
      <c r="J36" s="20">
        <f t="shared" si="8"/>
        <v>0</v>
      </c>
      <c r="K36" s="21">
        <f t="shared" si="8"/>
        <v>0</v>
      </c>
      <c r="L36" s="23">
        <f t="shared" si="8"/>
        <v>0</v>
      </c>
      <c r="M36" s="22">
        <f t="shared" si="8"/>
        <v>0</v>
      </c>
      <c r="N36" s="20">
        <f t="shared" si="8"/>
        <v>0</v>
      </c>
      <c r="O36" s="20">
        <f>SUM(O32:O35)</f>
        <v>0</v>
      </c>
      <c r="P36" s="20">
        <f t="shared" si="8"/>
        <v>3</v>
      </c>
      <c r="Q36" s="61">
        <f t="shared" si="8"/>
        <v>0</v>
      </c>
      <c r="R36" s="136">
        <f t="shared" si="8"/>
        <v>34</v>
      </c>
      <c r="S36" s="118">
        <f t="shared" si="8"/>
        <v>0</v>
      </c>
      <c r="T36" s="60">
        <f t="shared" si="8"/>
        <v>0</v>
      </c>
      <c r="U36" s="60">
        <f t="shared" si="8"/>
        <v>0</v>
      </c>
      <c r="V36" s="60">
        <f t="shared" si="8"/>
        <v>0</v>
      </c>
      <c r="W36" s="60">
        <f t="shared" si="8"/>
        <v>0</v>
      </c>
      <c r="X36" s="60">
        <f t="shared" si="8"/>
        <v>0</v>
      </c>
      <c r="Y36" s="60">
        <f t="shared" si="8"/>
        <v>0</v>
      </c>
      <c r="Z36" s="60">
        <f t="shared" si="8"/>
        <v>0</v>
      </c>
      <c r="AA36" s="93">
        <f t="shared" si="8"/>
        <v>2</v>
      </c>
    </row>
    <row r="37" spans="1:27" ht="20.25">
      <c r="A37" s="62"/>
      <c r="B37" s="62"/>
      <c r="C37" s="63"/>
      <c r="D37" s="62"/>
      <c r="E37" s="63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</row>
    <row r="38" spans="1:27" ht="20.25">
      <c r="A38" s="62"/>
      <c r="B38" s="62"/>
      <c r="C38" s="63"/>
      <c r="D38" s="62"/>
      <c r="E38" s="63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</row>
    <row r="39" spans="1:27" ht="20.25">
      <c r="A39" s="62"/>
      <c r="B39" s="62"/>
      <c r="C39" s="63"/>
      <c r="D39" s="62"/>
      <c r="E39" s="63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</row>
    <row r="40" spans="1:27" ht="20.25">
      <c r="A40" s="62"/>
      <c r="B40" s="62"/>
      <c r="C40" s="63"/>
      <c r="D40" s="62"/>
      <c r="E40" s="63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</row>
    <row r="41" spans="1:27" ht="26.25">
      <c r="A41" s="1"/>
      <c r="B41" s="64" t="s">
        <v>85</v>
      </c>
      <c r="C41" s="64"/>
      <c r="D41" s="64"/>
      <c r="E41" s="64"/>
      <c r="F41" s="64"/>
      <c r="G41" s="64"/>
      <c r="H41" s="64"/>
      <c r="I41" s="64"/>
      <c r="J41" s="64"/>
      <c r="K41" s="64" t="s">
        <v>55</v>
      </c>
      <c r="L41" s="64"/>
      <c r="M41" s="64"/>
      <c r="N41" s="64"/>
      <c r="O41" s="64"/>
      <c r="P41" s="64"/>
      <c r="Q41" s="64"/>
      <c r="R41" s="65"/>
      <c r="S41" s="65"/>
      <c r="T41" s="66" t="s">
        <v>90</v>
      </c>
      <c r="U41" s="67"/>
      <c r="V41" s="67" t="s">
        <v>88</v>
      </c>
      <c r="W41" s="67"/>
      <c r="X41" s="67"/>
      <c r="Y41" s="68"/>
      <c r="Z41" s="68"/>
      <c r="AA41" s="68"/>
    </row>
    <row r="42" spans="1:27" ht="26.25">
      <c r="A42" s="69"/>
      <c r="B42" s="595"/>
      <c r="C42" s="595"/>
      <c r="D42" s="595"/>
      <c r="E42" s="595"/>
      <c r="F42" s="595"/>
      <c r="G42" s="595"/>
      <c r="H42" s="595"/>
      <c r="I42" s="595"/>
      <c r="J42" s="595"/>
      <c r="K42" s="69"/>
      <c r="L42" s="69"/>
      <c r="M42" s="69"/>
      <c r="N42" s="69"/>
      <c r="O42" s="69"/>
      <c r="P42" s="69"/>
      <c r="Q42" s="69"/>
      <c r="R42" s="69" t="s">
        <v>48</v>
      </c>
      <c r="S42" s="71"/>
      <c r="T42" s="72" t="s">
        <v>49</v>
      </c>
      <c r="U42" s="73" t="s">
        <v>89</v>
      </c>
      <c r="V42" s="73"/>
      <c r="W42" s="73"/>
      <c r="X42" s="72"/>
      <c r="Y42" s="72"/>
      <c r="Z42" s="74"/>
      <c r="AA42" s="74"/>
    </row>
    <row r="43" spans="1:27" ht="26.25">
      <c r="A43" s="69"/>
      <c r="B43" s="332"/>
      <c r="C43" s="332"/>
      <c r="D43" s="332"/>
      <c r="E43" s="332"/>
      <c r="F43" s="332"/>
      <c r="G43" s="332"/>
      <c r="H43" s="332"/>
      <c r="I43" s="332"/>
      <c r="J43" s="332"/>
      <c r="K43" s="69"/>
      <c r="L43" s="69"/>
      <c r="M43" s="69"/>
      <c r="N43" s="69"/>
      <c r="O43" s="69"/>
      <c r="P43" s="69"/>
      <c r="Q43" s="69"/>
      <c r="R43" s="69"/>
      <c r="S43" s="71"/>
      <c r="T43" s="72"/>
      <c r="U43" s="73"/>
      <c r="V43" s="73"/>
      <c r="W43" s="73"/>
      <c r="X43" s="72"/>
      <c r="Y43" s="72"/>
      <c r="Z43" s="74"/>
      <c r="AA43" s="74"/>
    </row>
    <row r="44" spans="1:27" ht="26.25">
      <c r="A44" s="69"/>
      <c r="B44" s="332"/>
      <c r="C44" s="332"/>
      <c r="D44" s="332"/>
      <c r="E44" s="332"/>
      <c r="F44" s="332"/>
      <c r="G44" s="332"/>
      <c r="H44" s="332"/>
      <c r="I44" s="332"/>
      <c r="J44" s="332"/>
      <c r="K44" s="64"/>
      <c r="L44" s="64"/>
      <c r="M44" s="64"/>
      <c r="N44" s="64"/>
      <c r="O44" s="64"/>
      <c r="P44" s="64"/>
      <c r="Q44" s="64"/>
      <c r="R44" s="64"/>
      <c r="S44" s="64"/>
      <c r="T44" s="66"/>
      <c r="U44" s="66"/>
      <c r="V44" s="66"/>
      <c r="W44" s="66"/>
      <c r="X44" s="75"/>
      <c r="Y44" s="75"/>
      <c r="Z44" s="76"/>
      <c r="AA44" s="76"/>
    </row>
    <row r="45" spans="1:27" ht="26.25">
      <c r="A45" s="69"/>
      <c r="B45" s="332"/>
      <c r="C45" s="332"/>
      <c r="D45" s="332"/>
      <c r="E45" s="332"/>
      <c r="F45" s="332"/>
      <c r="G45" s="332"/>
      <c r="H45" s="332"/>
      <c r="I45" s="332"/>
      <c r="J45" s="332"/>
      <c r="K45" s="64" t="s">
        <v>50</v>
      </c>
      <c r="L45" s="64"/>
      <c r="M45" s="64"/>
      <c r="N45" s="64"/>
      <c r="O45" s="64"/>
      <c r="P45" s="64"/>
      <c r="Q45" s="64"/>
      <c r="R45" s="65"/>
      <c r="S45" s="65"/>
      <c r="T45" s="66"/>
      <c r="U45" s="67"/>
      <c r="V45" s="67" t="s">
        <v>91</v>
      </c>
      <c r="W45" s="67"/>
      <c r="X45" s="67"/>
      <c r="Y45" s="68"/>
      <c r="Z45" s="76"/>
      <c r="AA45" s="76"/>
    </row>
    <row r="46" spans="1:27" ht="26.25">
      <c r="A46" s="69"/>
      <c r="B46" s="332"/>
      <c r="C46" s="332"/>
      <c r="D46" s="332"/>
      <c r="E46" s="332"/>
      <c r="F46" s="332"/>
      <c r="G46" s="332"/>
      <c r="H46" s="332"/>
      <c r="I46" s="332"/>
      <c r="J46" s="332"/>
      <c r="K46" s="69"/>
      <c r="L46" s="69"/>
      <c r="M46" s="69"/>
      <c r="N46" s="69"/>
      <c r="O46" s="69"/>
      <c r="P46" s="69"/>
      <c r="Q46" s="69"/>
      <c r="R46" s="69" t="s">
        <v>48</v>
      </c>
      <c r="S46" s="71"/>
      <c r="T46" s="72" t="s">
        <v>51</v>
      </c>
      <c r="U46" s="73" t="s">
        <v>89</v>
      </c>
      <c r="V46" s="73"/>
      <c r="W46" s="73"/>
      <c r="X46" s="72"/>
      <c r="Y46" s="72"/>
      <c r="Z46" s="76"/>
      <c r="AA46" s="76"/>
    </row>
  </sheetData>
  <mergeCells count="42">
    <mergeCell ref="A32:A36"/>
    <mergeCell ref="B42:J42"/>
    <mergeCell ref="G12:G13"/>
    <mergeCell ref="H12:J12"/>
    <mergeCell ref="O12:O13"/>
    <mergeCell ref="M11:M13"/>
    <mergeCell ref="N11:N13"/>
    <mergeCell ref="O11:P11"/>
    <mergeCell ref="X11:X13"/>
    <mergeCell ref="Y11:Y13"/>
    <mergeCell ref="Z11:AA11"/>
    <mergeCell ref="Z12:Z13"/>
    <mergeCell ref="AA12:AA13"/>
    <mergeCell ref="Q11:Q13"/>
    <mergeCell ref="W11:W13"/>
    <mergeCell ref="P12:P13"/>
    <mergeCell ref="R12:R13"/>
    <mergeCell ref="S12:U12"/>
    <mergeCell ref="R11:U11"/>
    <mergeCell ref="V11:V13"/>
    <mergeCell ref="W7:AA7"/>
    <mergeCell ref="A8:AA8"/>
    <mergeCell ref="A9:AA9"/>
    <mergeCell ref="A10:A13"/>
    <mergeCell ref="B10:B13"/>
    <mergeCell ref="C10:C13"/>
    <mergeCell ref="D10:D13"/>
    <mergeCell ref="E10:E13"/>
    <mergeCell ref="F10:I10"/>
    <mergeCell ref="K10:P10"/>
    <mergeCell ref="Q10:T10"/>
    <mergeCell ref="V10:AA10"/>
    <mergeCell ref="F11:F13"/>
    <mergeCell ref="G11:J11"/>
    <mergeCell ref="K11:K13"/>
    <mergeCell ref="L11:L13"/>
    <mergeCell ref="C6:AA6"/>
    <mergeCell ref="C1:AA1"/>
    <mergeCell ref="C2:AA2"/>
    <mergeCell ref="C3:AA3"/>
    <mergeCell ref="C4:AA4"/>
    <mergeCell ref="C5:AA5"/>
  </mergeCells>
  <printOptions horizontalCentered="1" verticalCentered="1"/>
  <pageMargins left="0.59055118110236227" right="0.39370078740157483" top="0.59055118110236227" bottom="0.39370078740157483" header="0.31496062992125984" footer="0.31496062992125984"/>
  <pageSetup paperSize="9" scale="44" orientation="landscape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AA43"/>
  <sheetViews>
    <sheetView topLeftCell="A15" zoomScale="55" zoomScaleNormal="55" workbookViewId="0">
      <selection activeCell="U28" sqref="U28"/>
    </sheetView>
  </sheetViews>
  <sheetFormatPr defaultRowHeight="15"/>
  <cols>
    <col min="2" max="2" width="80.42578125" customWidth="1"/>
  </cols>
  <sheetData>
    <row r="1" spans="1:27" ht="26.25">
      <c r="A1" s="1" t="s">
        <v>0</v>
      </c>
      <c r="B1" s="1"/>
      <c r="C1" s="559" t="s">
        <v>1</v>
      </c>
      <c r="D1" s="559"/>
      <c r="E1" s="559"/>
      <c r="F1" s="559"/>
      <c r="G1" s="559"/>
      <c r="H1" s="559"/>
      <c r="I1" s="559"/>
      <c r="J1" s="559"/>
      <c r="K1" s="559"/>
      <c r="L1" s="559"/>
      <c r="M1" s="559"/>
      <c r="N1" s="559"/>
      <c r="O1" s="559"/>
      <c r="P1" s="559"/>
      <c r="Q1" s="559"/>
      <c r="R1" s="559"/>
      <c r="S1" s="559"/>
      <c r="T1" s="559"/>
      <c r="U1" s="559"/>
      <c r="V1" s="559"/>
      <c r="W1" s="559"/>
      <c r="X1" s="559"/>
      <c r="Y1" s="559"/>
      <c r="Z1" s="559"/>
      <c r="AA1" s="559"/>
    </row>
    <row r="2" spans="1:27" ht="26.25">
      <c r="A2" s="1" t="s">
        <v>2</v>
      </c>
      <c r="B2" s="1"/>
      <c r="C2" s="559"/>
      <c r="D2" s="559"/>
      <c r="E2" s="559"/>
      <c r="F2" s="559"/>
      <c r="G2" s="559"/>
      <c r="H2" s="559"/>
      <c r="I2" s="559"/>
      <c r="J2" s="559"/>
      <c r="K2" s="559"/>
      <c r="L2" s="559"/>
      <c r="M2" s="559"/>
      <c r="N2" s="559"/>
      <c r="O2" s="559"/>
      <c r="P2" s="559"/>
      <c r="Q2" s="559"/>
      <c r="R2" s="559"/>
      <c r="S2" s="559"/>
      <c r="T2" s="559"/>
      <c r="U2" s="559"/>
      <c r="V2" s="559"/>
      <c r="W2" s="559"/>
      <c r="X2" s="559"/>
      <c r="Y2" s="559"/>
      <c r="Z2" s="559"/>
      <c r="AA2" s="559"/>
    </row>
    <row r="3" spans="1:27" ht="26.25">
      <c r="A3" s="1"/>
      <c r="B3" s="1"/>
      <c r="C3" s="560" t="s">
        <v>3</v>
      </c>
      <c r="D3" s="560"/>
      <c r="E3" s="560"/>
      <c r="F3" s="560"/>
      <c r="G3" s="560"/>
      <c r="H3" s="560"/>
      <c r="I3" s="560"/>
      <c r="J3" s="560"/>
      <c r="K3" s="560"/>
      <c r="L3" s="560"/>
      <c r="M3" s="560"/>
      <c r="N3" s="560"/>
      <c r="O3" s="560"/>
      <c r="P3" s="560"/>
      <c r="Q3" s="560"/>
      <c r="R3" s="560"/>
      <c r="S3" s="560"/>
      <c r="T3" s="560"/>
      <c r="U3" s="560"/>
      <c r="V3" s="560"/>
      <c r="W3" s="560"/>
      <c r="X3" s="560"/>
      <c r="Y3" s="560"/>
      <c r="Z3" s="560"/>
      <c r="AA3" s="560"/>
    </row>
    <row r="4" spans="1:27" ht="26.25">
      <c r="A4" s="1" t="s">
        <v>4</v>
      </c>
      <c r="B4" s="1"/>
      <c r="C4" s="559" t="s">
        <v>84</v>
      </c>
      <c r="D4" s="559"/>
      <c r="E4" s="559"/>
      <c r="F4" s="559"/>
      <c r="G4" s="559"/>
      <c r="H4" s="559"/>
      <c r="I4" s="559"/>
      <c r="J4" s="559"/>
      <c r="K4" s="559"/>
      <c r="L4" s="559"/>
      <c r="M4" s="559"/>
      <c r="N4" s="559"/>
      <c r="O4" s="559"/>
      <c r="P4" s="559"/>
      <c r="Q4" s="559"/>
      <c r="R4" s="559"/>
      <c r="S4" s="559"/>
      <c r="T4" s="559"/>
      <c r="U4" s="559"/>
      <c r="V4" s="559"/>
      <c r="W4" s="559"/>
      <c r="X4" s="559"/>
      <c r="Y4" s="559"/>
      <c r="Z4" s="559"/>
      <c r="AA4" s="559"/>
    </row>
    <row r="5" spans="1:27" ht="26.25">
      <c r="A5" s="1" t="s">
        <v>5</v>
      </c>
      <c r="B5" s="1"/>
      <c r="C5" s="561" t="s">
        <v>86</v>
      </c>
      <c r="D5" s="561"/>
      <c r="E5" s="561"/>
      <c r="F5" s="561"/>
      <c r="G5" s="561"/>
      <c r="H5" s="561"/>
      <c r="I5" s="561"/>
      <c r="J5" s="561"/>
      <c r="K5" s="561"/>
      <c r="L5" s="561"/>
      <c r="M5" s="561"/>
      <c r="N5" s="561"/>
      <c r="O5" s="561"/>
      <c r="P5" s="561"/>
      <c r="Q5" s="561"/>
      <c r="R5" s="561"/>
      <c r="S5" s="561"/>
      <c r="T5" s="561"/>
      <c r="U5" s="561"/>
      <c r="V5" s="561"/>
      <c r="W5" s="561"/>
      <c r="X5" s="561"/>
      <c r="Y5" s="561"/>
      <c r="Z5" s="561"/>
      <c r="AA5" s="561"/>
    </row>
    <row r="6" spans="1:27" ht="26.25">
      <c r="A6" s="1" t="s">
        <v>179</v>
      </c>
      <c r="B6" s="1"/>
      <c r="C6" s="559" t="s">
        <v>6</v>
      </c>
      <c r="D6" s="559"/>
      <c r="E6" s="559"/>
      <c r="F6" s="559"/>
      <c r="G6" s="559"/>
      <c r="H6" s="559"/>
      <c r="I6" s="559"/>
      <c r="J6" s="559"/>
      <c r="K6" s="559"/>
      <c r="L6" s="559"/>
      <c r="M6" s="559"/>
      <c r="N6" s="559"/>
      <c r="O6" s="559"/>
      <c r="P6" s="559"/>
      <c r="Q6" s="559"/>
      <c r="R6" s="559"/>
      <c r="S6" s="559"/>
      <c r="T6" s="559"/>
      <c r="U6" s="559"/>
      <c r="V6" s="559"/>
      <c r="W6" s="559"/>
      <c r="X6" s="559"/>
      <c r="Y6" s="559"/>
      <c r="Z6" s="559"/>
      <c r="AA6" s="559"/>
    </row>
    <row r="7" spans="1:27" ht="27" thickBo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562"/>
      <c r="X7" s="562"/>
      <c r="Y7" s="562"/>
      <c r="Z7" s="562"/>
      <c r="AA7" s="562"/>
    </row>
    <row r="8" spans="1:27" ht="21" thickBot="1">
      <c r="A8" s="563" t="s">
        <v>141</v>
      </c>
      <c r="B8" s="564"/>
      <c r="C8" s="564"/>
      <c r="D8" s="564"/>
      <c r="E8" s="564"/>
      <c r="F8" s="564"/>
      <c r="G8" s="564"/>
      <c r="H8" s="564"/>
      <c r="I8" s="564"/>
      <c r="J8" s="564"/>
      <c r="K8" s="564"/>
      <c r="L8" s="564"/>
      <c r="M8" s="564"/>
      <c r="N8" s="564"/>
      <c r="O8" s="564"/>
      <c r="P8" s="564"/>
      <c r="Q8" s="564"/>
      <c r="R8" s="564"/>
      <c r="S8" s="564"/>
      <c r="T8" s="564"/>
      <c r="U8" s="564"/>
      <c r="V8" s="564"/>
      <c r="W8" s="564"/>
      <c r="X8" s="564"/>
      <c r="Y8" s="564"/>
      <c r="Z8" s="564"/>
      <c r="AA8" s="565"/>
    </row>
    <row r="9" spans="1:27" ht="21" thickBot="1">
      <c r="A9" s="563" t="s">
        <v>142</v>
      </c>
      <c r="B9" s="564"/>
      <c r="C9" s="564"/>
      <c r="D9" s="564"/>
      <c r="E9" s="564"/>
      <c r="F9" s="564"/>
      <c r="G9" s="564"/>
      <c r="H9" s="564"/>
      <c r="I9" s="564"/>
      <c r="J9" s="564"/>
      <c r="K9" s="564"/>
      <c r="L9" s="564"/>
      <c r="M9" s="564"/>
      <c r="N9" s="564"/>
      <c r="O9" s="564"/>
      <c r="P9" s="564"/>
      <c r="Q9" s="564"/>
      <c r="R9" s="564"/>
      <c r="S9" s="564"/>
      <c r="T9" s="564"/>
      <c r="U9" s="564"/>
      <c r="V9" s="564"/>
      <c r="W9" s="564"/>
      <c r="X9" s="564"/>
      <c r="Y9" s="564"/>
      <c r="Z9" s="564"/>
      <c r="AA9" s="565"/>
    </row>
    <row r="10" spans="1:27" ht="21" thickBot="1">
      <c r="A10" s="566" t="s">
        <v>7</v>
      </c>
      <c r="B10" s="569" t="s">
        <v>8</v>
      </c>
      <c r="C10" s="566" t="s">
        <v>9</v>
      </c>
      <c r="D10" s="572" t="s">
        <v>10</v>
      </c>
      <c r="E10" s="573" t="s">
        <v>11</v>
      </c>
      <c r="F10" s="574" t="s">
        <v>56</v>
      </c>
      <c r="G10" s="575"/>
      <c r="H10" s="575"/>
      <c r="I10" s="575"/>
      <c r="J10" s="89">
        <v>16</v>
      </c>
      <c r="K10" s="575" t="s">
        <v>12</v>
      </c>
      <c r="L10" s="575"/>
      <c r="M10" s="575"/>
      <c r="N10" s="575"/>
      <c r="O10" s="575"/>
      <c r="P10" s="576"/>
      <c r="Q10" s="574" t="s">
        <v>57</v>
      </c>
      <c r="R10" s="575"/>
      <c r="S10" s="575"/>
      <c r="T10" s="576"/>
      <c r="U10" s="89">
        <v>17</v>
      </c>
      <c r="V10" s="574" t="s">
        <v>12</v>
      </c>
      <c r="W10" s="575"/>
      <c r="X10" s="575"/>
      <c r="Y10" s="575"/>
      <c r="Z10" s="575"/>
      <c r="AA10" s="576"/>
    </row>
    <row r="11" spans="1:27" ht="21" thickBot="1">
      <c r="A11" s="567"/>
      <c r="B11" s="570"/>
      <c r="C11" s="567"/>
      <c r="D11" s="572"/>
      <c r="E11" s="573"/>
      <c r="F11" s="577" t="s">
        <v>13</v>
      </c>
      <c r="G11" s="578" t="s">
        <v>14</v>
      </c>
      <c r="H11" s="579"/>
      <c r="I11" s="579"/>
      <c r="J11" s="579"/>
      <c r="K11" s="580" t="s">
        <v>15</v>
      </c>
      <c r="L11" s="582" t="s">
        <v>16</v>
      </c>
      <c r="M11" s="582" t="s">
        <v>17</v>
      </c>
      <c r="N11" s="582" t="s">
        <v>18</v>
      </c>
      <c r="O11" s="588" t="s">
        <v>19</v>
      </c>
      <c r="P11" s="589"/>
      <c r="Q11" s="568" t="s">
        <v>13</v>
      </c>
      <c r="R11" s="603" t="s">
        <v>14</v>
      </c>
      <c r="S11" s="579"/>
      <c r="T11" s="579"/>
      <c r="U11" s="579"/>
      <c r="V11" s="580" t="s">
        <v>15</v>
      </c>
      <c r="W11" s="582" t="s">
        <v>16</v>
      </c>
      <c r="X11" s="582" t="s">
        <v>17</v>
      </c>
      <c r="Y11" s="582" t="s">
        <v>18</v>
      </c>
      <c r="Z11" s="588" t="s">
        <v>19</v>
      </c>
      <c r="AA11" s="589"/>
    </row>
    <row r="12" spans="1:27" ht="21" thickBot="1">
      <c r="A12" s="567"/>
      <c r="B12" s="570"/>
      <c r="C12" s="567"/>
      <c r="D12" s="572"/>
      <c r="E12" s="573"/>
      <c r="F12" s="577"/>
      <c r="G12" s="586" t="s">
        <v>13</v>
      </c>
      <c r="H12" s="587" t="s">
        <v>20</v>
      </c>
      <c r="I12" s="587"/>
      <c r="J12" s="587"/>
      <c r="K12" s="581"/>
      <c r="L12" s="583"/>
      <c r="M12" s="583"/>
      <c r="N12" s="583"/>
      <c r="O12" s="590" t="s">
        <v>21</v>
      </c>
      <c r="P12" s="584" t="s">
        <v>22</v>
      </c>
      <c r="Q12" s="600"/>
      <c r="R12" s="601" t="s">
        <v>13</v>
      </c>
      <c r="S12" s="587" t="s">
        <v>20</v>
      </c>
      <c r="T12" s="587"/>
      <c r="U12" s="587"/>
      <c r="V12" s="581"/>
      <c r="W12" s="583"/>
      <c r="X12" s="583"/>
      <c r="Y12" s="583"/>
      <c r="Z12" s="590" t="s">
        <v>23</v>
      </c>
      <c r="AA12" s="584" t="s">
        <v>24</v>
      </c>
    </row>
    <row r="13" spans="1:27" ht="234.75" customHeight="1" thickBot="1">
      <c r="A13" s="568"/>
      <c r="B13" s="571"/>
      <c r="C13" s="568"/>
      <c r="D13" s="572"/>
      <c r="E13" s="573"/>
      <c r="F13" s="577"/>
      <c r="G13" s="586"/>
      <c r="H13" s="2" t="s">
        <v>25</v>
      </c>
      <c r="I13" s="3" t="s">
        <v>26</v>
      </c>
      <c r="J13" s="4" t="s">
        <v>27</v>
      </c>
      <c r="K13" s="581"/>
      <c r="L13" s="583"/>
      <c r="M13" s="583"/>
      <c r="N13" s="583"/>
      <c r="O13" s="591"/>
      <c r="P13" s="585"/>
      <c r="Q13" s="600"/>
      <c r="R13" s="602"/>
      <c r="S13" s="2" t="s">
        <v>25</v>
      </c>
      <c r="T13" s="3" t="s">
        <v>26</v>
      </c>
      <c r="U13" s="4" t="s">
        <v>27</v>
      </c>
      <c r="V13" s="581"/>
      <c r="W13" s="583"/>
      <c r="X13" s="583"/>
      <c r="Y13" s="583"/>
      <c r="Z13" s="591"/>
      <c r="AA13" s="585"/>
    </row>
    <row r="14" spans="1:27" ht="20.25">
      <c r="A14" s="323" t="s">
        <v>28</v>
      </c>
      <c r="B14" s="325" t="s">
        <v>137</v>
      </c>
      <c r="C14" s="337">
        <v>60</v>
      </c>
      <c r="D14" s="200">
        <f t="shared" ref="D14:D21" si="0">E14/30</f>
        <v>2</v>
      </c>
      <c r="E14" s="341">
        <f t="shared" ref="E14:E21" si="1">F14+Q14</f>
        <v>60</v>
      </c>
      <c r="F14" s="7">
        <f t="shared" ref="F14:F21" si="2">G14+K14+N14+M14</f>
        <v>0</v>
      </c>
      <c r="G14" s="8">
        <f t="shared" ref="G14:G21" si="3">H14+I14+J14</f>
        <v>0</v>
      </c>
      <c r="H14" s="341"/>
      <c r="I14" s="342"/>
      <c r="J14" s="343"/>
      <c r="K14" s="341"/>
      <c r="L14" s="342"/>
      <c r="M14" s="342"/>
      <c r="N14" s="342"/>
      <c r="O14" s="342"/>
      <c r="P14" s="131"/>
      <c r="Q14" s="208">
        <f t="shared" ref="Q14:Q21" si="4">V14+X14+Y14+R14</f>
        <v>60</v>
      </c>
      <c r="R14" s="8">
        <f t="shared" ref="R14:R21" si="5">S14+T14+U14</f>
        <v>34</v>
      </c>
      <c r="S14" s="341">
        <v>24</v>
      </c>
      <c r="T14" s="342"/>
      <c r="U14" s="343">
        <v>10</v>
      </c>
      <c r="V14" s="341">
        <v>26</v>
      </c>
      <c r="W14" s="342"/>
      <c r="X14" s="342"/>
      <c r="Y14" s="342"/>
      <c r="Z14" s="342" t="s">
        <v>97</v>
      </c>
      <c r="AA14" s="131"/>
    </row>
    <row r="15" spans="1:27" ht="20.25">
      <c r="A15" s="112" t="s">
        <v>29</v>
      </c>
      <c r="B15" s="98" t="s">
        <v>289</v>
      </c>
      <c r="C15" s="143">
        <v>90</v>
      </c>
      <c r="D15" s="201">
        <f t="shared" si="0"/>
        <v>3</v>
      </c>
      <c r="E15" s="84">
        <f t="shared" si="1"/>
        <v>90</v>
      </c>
      <c r="F15" s="13">
        <f t="shared" si="2"/>
        <v>90</v>
      </c>
      <c r="G15" s="14">
        <f t="shared" si="3"/>
        <v>48</v>
      </c>
      <c r="H15" s="84">
        <v>28</v>
      </c>
      <c r="I15" s="85"/>
      <c r="J15" s="18">
        <v>20</v>
      </c>
      <c r="K15" s="84">
        <v>42</v>
      </c>
      <c r="L15" s="85"/>
      <c r="M15" s="85"/>
      <c r="N15" s="85"/>
      <c r="O15" s="85" t="s">
        <v>97</v>
      </c>
      <c r="P15" s="86"/>
      <c r="Q15" s="209">
        <f t="shared" si="4"/>
        <v>0</v>
      </c>
      <c r="R15" s="14">
        <f t="shared" si="5"/>
        <v>0</v>
      </c>
      <c r="S15" s="84"/>
      <c r="T15" s="85"/>
      <c r="U15" s="18"/>
      <c r="V15" s="84"/>
      <c r="W15" s="85"/>
      <c r="X15" s="85"/>
      <c r="Y15" s="85"/>
      <c r="Z15" s="85"/>
      <c r="AA15" s="86"/>
    </row>
    <row r="16" spans="1:27" ht="20.25">
      <c r="A16" s="112" t="s">
        <v>30</v>
      </c>
      <c r="B16" s="98" t="s">
        <v>277</v>
      </c>
      <c r="C16" s="133">
        <v>90</v>
      </c>
      <c r="D16" s="201">
        <f t="shared" si="0"/>
        <v>3</v>
      </c>
      <c r="E16" s="15">
        <f t="shared" si="1"/>
        <v>90</v>
      </c>
      <c r="F16" s="13">
        <f t="shared" si="2"/>
        <v>90</v>
      </c>
      <c r="G16" s="14">
        <f t="shared" si="3"/>
        <v>48</v>
      </c>
      <c r="H16" s="15">
        <v>28</v>
      </c>
      <c r="I16" s="12"/>
      <c r="J16" s="13">
        <v>20</v>
      </c>
      <c r="K16" s="15">
        <v>42</v>
      </c>
      <c r="L16" s="12"/>
      <c r="M16" s="12"/>
      <c r="N16" s="12"/>
      <c r="O16" s="12" t="s">
        <v>97</v>
      </c>
      <c r="P16" s="16"/>
      <c r="Q16" s="209">
        <f t="shared" si="4"/>
        <v>0</v>
      </c>
      <c r="R16" s="14">
        <f t="shared" si="5"/>
        <v>0</v>
      </c>
      <c r="S16" s="15"/>
      <c r="T16" s="12"/>
      <c r="U16" s="13"/>
      <c r="V16" s="15"/>
      <c r="W16" s="12"/>
      <c r="X16" s="12"/>
      <c r="Y16" s="12"/>
      <c r="Z16" s="12"/>
      <c r="AA16" s="16"/>
    </row>
    <row r="17" spans="1:27" ht="20.25">
      <c r="A17" s="112" t="s">
        <v>31</v>
      </c>
      <c r="B17" s="98" t="s">
        <v>290</v>
      </c>
      <c r="C17" s="133">
        <v>105</v>
      </c>
      <c r="D17" s="201">
        <f t="shared" si="0"/>
        <v>4</v>
      </c>
      <c r="E17" s="15">
        <f t="shared" si="1"/>
        <v>120</v>
      </c>
      <c r="F17" s="13">
        <f t="shared" si="2"/>
        <v>0</v>
      </c>
      <c r="G17" s="14">
        <f t="shared" si="3"/>
        <v>0</v>
      </c>
      <c r="H17" s="15"/>
      <c r="I17" s="12"/>
      <c r="J17" s="13"/>
      <c r="K17" s="15"/>
      <c r="L17" s="12"/>
      <c r="M17" s="12"/>
      <c r="N17" s="12"/>
      <c r="O17" s="12"/>
      <c r="P17" s="16"/>
      <c r="Q17" s="209">
        <f t="shared" si="4"/>
        <v>120</v>
      </c>
      <c r="R17" s="14">
        <f t="shared" si="5"/>
        <v>50</v>
      </c>
      <c r="S17" s="15">
        <v>34</v>
      </c>
      <c r="T17" s="12"/>
      <c r="U17" s="13">
        <v>16</v>
      </c>
      <c r="V17" s="15">
        <v>70</v>
      </c>
      <c r="W17" s="12"/>
      <c r="X17" s="12"/>
      <c r="Y17" s="12"/>
      <c r="Z17" s="12"/>
      <c r="AA17" s="16" t="s">
        <v>58</v>
      </c>
    </row>
    <row r="18" spans="1:27" ht="20.25">
      <c r="A18" s="112" t="s">
        <v>32</v>
      </c>
      <c r="B18" s="98" t="s">
        <v>291</v>
      </c>
      <c r="C18" s="133">
        <v>90</v>
      </c>
      <c r="D18" s="201">
        <f t="shared" si="0"/>
        <v>3</v>
      </c>
      <c r="E18" s="15">
        <f t="shared" si="1"/>
        <v>90</v>
      </c>
      <c r="F18" s="13">
        <f t="shared" si="2"/>
        <v>0</v>
      </c>
      <c r="G18" s="14">
        <f t="shared" si="3"/>
        <v>0</v>
      </c>
      <c r="H18" s="15"/>
      <c r="I18" s="12"/>
      <c r="J18" s="13"/>
      <c r="K18" s="15"/>
      <c r="L18" s="12"/>
      <c r="M18" s="12"/>
      <c r="N18" s="12"/>
      <c r="O18" s="12"/>
      <c r="P18" s="16"/>
      <c r="Q18" s="209">
        <f t="shared" si="4"/>
        <v>90</v>
      </c>
      <c r="R18" s="14">
        <f t="shared" si="5"/>
        <v>50</v>
      </c>
      <c r="S18" s="15">
        <v>34</v>
      </c>
      <c r="T18" s="12"/>
      <c r="U18" s="13">
        <v>16</v>
      </c>
      <c r="V18" s="15">
        <v>40</v>
      </c>
      <c r="W18" s="12"/>
      <c r="X18" s="12"/>
      <c r="Y18" s="12"/>
      <c r="Z18" s="12"/>
      <c r="AA18" s="16" t="s">
        <v>58</v>
      </c>
    </row>
    <row r="19" spans="1:27" ht="20.25">
      <c r="A19" s="157" t="s">
        <v>33</v>
      </c>
      <c r="B19" s="158" t="s">
        <v>138</v>
      </c>
      <c r="C19" s="159">
        <v>105</v>
      </c>
      <c r="D19" s="201">
        <f t="shared" si="0"/>
        <v>3.5</v>
      </c>
      <c r="E19" s="84">
        <f t="shared" si="1"/>
        <v>105</v>
      </c>
      <c r="F19" s="13">
        <f t="shared" si="2"/>
        <v>105</v>
      </c>
      <c r="G19" s="14">
        <f t="shared" si="3"/>
        <v>48</v>
      </c>
      <c r="H19" s="84">
        <v>28</v>
      </c>
      <c r="I19" s="85"/>
      <c r="J19" s="18">
        <v>20</v>
      </c>
      <c r="K19" s="84">
        <v>57</v>
      </c>
      <c r="L19" s="85"/>
      <c r="M19" s="85"/>
      <c r="N19" s="85"/>
      <c r="O19" s="85" t="s">
        <v>97</v>
      </c>
      <c r="P19" s="86"/>
      <c r="Q19" s="209">
        <f t="shared" si="4"/>
        <v>0</v>
      </c>
      <c r="R19" s="14">
        <f t="shared" si="5"/>
        <v>0</v>
      </c>
      <c r="S19" s="84"/>
      <c r="T19" s="85"/>
      <c r="U19" s="18"/>
      <c r="V19" s="84"/>
      <c r="W19" s="85"/>
      <c r="X19" s="85"/>
      <c r="Y19" s="85"/>
      <c r="Z19" s="85"/>
      <c r="AA19" s="86"/>
    </row>
    <row r="20" spans="1:27" ht="20.25">
      <c r="A20" s="377" t="s">
        <v>34</v>
      </c>
      <c r="B20" s="167" t="s">
        <v>130</v>
      </c>
      <c r="C20" s="168">
        <v>90</v>
      </c>
      <c r="D20" s="201">
        <f t="shared" si="0"/>
        <v>3</v>
      </c>
      <c r="E20" s="15">
        <f t="shared" si="1"/>
        <v>90</v>
      </c>
      <c r="F20" s="13">
        <f t="shared" si="2"/>
        <v>90</v>
      </c>
      <c r="G20" s="14">
        <f t="shared" si="3"/>
        <v>32</v>
      </c>
      <c r="H20" s="15">
        <v>18</v>
      </c>
      <c r="I20" s="12"/>
      <c r="J20" s="13">
        <v>14</v>
      </c>
      <c r="K20" s="15">
        <v>58</v>
      </c>
      <c r="L20" s="12"/>
      <c r="M20" s="12"/>
      <c r="N20" s="12"/>
      <c r="O20" s="12"/>
      <c r="P20" s="16" t="s">
        <v>58</v>
      </c>
      <c r="Q20" s="209">
        <f t="shared" si="4"/>
        <v>0</v>
      </c>
      <c r="R20" s="14">
        <f t="shared" si="5"/>
        <v>0</v>
      </c>
      <c r="S20" s="15"/>
      <c r="T20" s="107"/>
      <c r="U20" s="330"/>
      <c r="V20" s="17"/>
      <c r="W20" s="12"/>
      <c r="X20" s="12"/>
      <c r="Y20" s="12"/>
      <c r="Z20" s="12"/>
      <c r="AA20" s="86"/>
    </row>
    <row r="21" spans="1:27" ht="20.25">
      <c r="A21" s="112" t="s">
        <v>35</v>
      </c>
      <c r="B21" s="98" t="s">
        <v>135</v>
      </c>
      <c r="C21" s="133">
        <v>90</v>
      </c>
      <c r="D21" s="201">
        <f t="shared" si="0"/>
        <v>3</v>
      </c>
      <c r="E21" s="15">
        <f t="shared" si="1"/>
        <v>90</v>
      </c>
      <c r="F21" s="13">
        <f t="shared" si="2"/>
        <v>90</v>
      </c>
      <c r="G21" s="14">
        <f t="shared" si="3"/>
        <v>48</v>
      </c>
      <c r="H21" s="15">
        <v>18</v>
      </c>
      <c r="I21" s="12"/>
      <c r="J21" s="13">
        <v>30</v>
      </c>
      <c r="K21" s="15">
        <v>42</v>
      </c>
      <c r="L21" s="12"/>
      <c r="M21" s="12"/>
      <c r="N21" s="12"/>
      <c r="O21" s="12"/>
      <c r="P21" s="16" t="s">
        <v>58</v>
      </c>
      <c r="Q21" s="209">
        <f t="shared" si="4"/>
        <v>0</v>
      </c>
      <c r="R21" s="14">
        <f t="shared" si="5"/>
        <v>0</v>
      </c>
      <c r="S21" s="15"/>
      <c r="T21" s="12"/>
      <c r="U21" s="13"/>
      <c r="V21" s="15"/>
      <c r="W21" s="12"/>
      <c r="X21" s="12"/>
      <c r="Y21" s="12"/>
      <c r="Z21" s="12"/>
      <c r="AA21" s="16"/>
    </row>
    <row r="22" spans="1:27" ht="20.25">
      <c r="A22" s="324" t="s">
        <v>36</v>
      </c>
      <c r="B22" s="326" t="s">
        <v>109</v>
      </c>
      <c r="C22" s="133">
        <v>60</v>
      </c>
      <c r="D22" s="201">
        <f t="shared" ref="D22:D28" si="6">E22/30</f>
        <v>2</v>
      </c>
      <c r="E22" s="15">
        <f t="shared" ref="E22:E28" si="7">F22+Q22</f>
        <v>60</v>
      </c>
      <c r="F22" s="13">
        <f t="shared" ref="F22:F28" si="8">G22+K22+N22+M22</f>
        <v>0</v>
      </c>
      <c r="G22" s="14">
        <f t="shared" ref="G22:G28" si="9">H22+I22+J22</f>
        <v>0</v>
      </c>
      <c r="H22" s="15"/>
      <c r="I22" s="12"/>
      <c r="J22" s="13"/>
      <c r="K22" s="15"/>
      <c r="L22" s="12"/>
      <c r="M22" s="12"/>
      <c r="N22" s="12"/>
      <c r="O22" s="12"/>
      <c r="P22" s="16"/>
      <c r="Q22" s="209">
        <f t="shared" ref="Q22:Q28" si="10">V22+X22+Y22+R22</f>
        <v>60</v>
      </c>
      <c r="R22" s="14">
        <f t="shared" ref="R22:R28" si="11">S22+T22+U22</f>
        <v>34</v>
      </c>
      <c r="S22" s="15">
        <v>2</v>
      </c>
      <c r="T22" s="107"/>
      <c r="U22" s="330">
        <v>32</v>
      </c>
      <c r="V22" s="17">
        <v>26</v>
      </c>
      <c r="W22" s="12"/>
      <c r="X22" s="12"/>
      <c r="Y22" s="12"/>
      <c r="Z22" s="12" t="s">
        <v>97</v>
      </c>
      <c r="AA22" s="86"/>
    </row>
    <row r="23" spans="1:27" ht="20.25">
      <c r="A23" s="324" t="s">
        <v>37</v>
      </c>
      <c r="B23" s="326" t="s">
        <v>236</v>
      </c>
      <c r="C23" s="133">
        <v>90</v>
      </c>
      <c r="D23" s="201">
        <f>E23/30</f>
        <v>3</v>
      </c>
      <c r="E23" s="15">
        <f>F23+Q23</f>
        <v>90</v>
      </c>
      <c r="F23" s="13">
        <f t="shared" si="8"/>
        <v>0</v>
      </c>
      <c r="G23" s="14">
        <f t="shared" si="9"/>
        <v>0</v>
      </c>
      <c r="H23" s="15"/>
      <c r="I23" s="12"/>
      <c r="J23" s="13"/>
      <c r="K23" s="15"/>
      <c r="L23" s="12"/>
      <c r="M23" s="12"/>
      <c r="N23" s="12"/>
      <c r="O23" s="12"/>
      <c r="P23" s="16"/>
      <c r="Q23" s="209">
        <f t="shared" si="10"/>
        <v>90</v>
      </c>
      <c r="R23" s="14">
        <f t="shared" si="11"/>
        <v>50</v>
      </c>
      <c r="S23" s="15">
        <v>22</v>
      </c>
      <c r="T23" s="107"/>
      <c r="U23" s="330">
        <v>28</v>
      </c>
      <c r="V23" s="17">
        <v>40</v>
      </c>
      <c r="W23" s="12"/>
      <c r="X23" s="12"/>
      <c r="Y23" s="12"/>
      <c r="Z23" s="12"/>
      <c r="AA23" s="86" t="s">
        <v>58</v>
      </c>
    </row>
    <row r="24" spans="1:27" ht="20.25">
      <c r="A24" s="396" t="s">
        <v>38</v>
      </c>
      <c r="B24" s="397" t="s">
        <v>237</v>
      </c>
      <c r="C24" s="177">
        <v>75</v>
      </c>
      <c r="D24" s="201">
        <f t="shared" ref="D24:D26" si="12">E24/30</f>
        <v>2.5</v>
      </c>
      <c r="E24" s="15">
        <f t="shared" ref="E24:E26" si="13">F24+Q24</f>
        <v>75</v>
      </c>
      <c r="F24" s="13">
        <f t="shared" si="8"/>
        <v>75</v>
      </c>
      <c r="G24" s="14">
        <f t="shared" si="9"/>
        <v>32</v>
      </c>
      <c r="H24" s="15">
        <v>18</v>
      </c>
      <c r="I24" s="12"/>
      <c r="J24" s="13">
        <v>14</v>
      </c>
      <c r="K24" s="15">
        <v>43</v>
      </c>
      <c r="L24" s="12"/>
      <c r="M24" s="12"/>
      <c r="N24" s="12"/>
      <c r="O24" s="12"/>
      <c r="P24" s="16" t="s">
        <v>59</v>
      </c>
      <c r="Q24" s="209"/>
      <c r="R24" s="14"/>
      <c r="S24" s="15"/>
      <c r="T24" s="107"/>
      <c r="U24" s="330"/>
      <c r="V24" s="17"/>
      <c r="W24" s="12"/>
      <c r="X24" s="12"/>
      <c r="Y24" s="12"/>
      <c r="Z24" s="12"/>
      <c r="AA24" s="86"/>
    </row>
    <row r="25" spans="1:27" ht="20.25">
      <c r="A25" s="396" t="s">
        <v>39</v>
      </c>
      <c r="B25" s="397" t="s">
        <v>61</v>
      </c>
      <c r="C25" s="177">
        <v>90</v>
      </c>
      <c r="D25" s="201">
        <f t="shared" si="12"/>
        <v>3</v>
      </c>
      <c r="E25" s="15">
        <f t="shared" si="13"/>
        <v>90</v>
      </c>
      <c r="F25" s="13">
        <f t="shared" si="8"/>
        <v>90</v>
      </c>
      <c r="G25" s="14">
        <f t="shared" si="9"/>
        <v>32</v>
      </c>
      <c r="H25" s="15">
        <v>18</v>
      </c>
      <c r="I25" s="12"/>
      <c r="J25" s="13">
        <v>14</v>
      </c>
      <c r="K25" s="15">
        <v>58</v>
      </c>
      <c r="L25" s="12"/>
      <c r="M25" s="12"/>
      <c r="N25" s="12"/>
      <c r="O25" s="12"/>
      <c r="P25" s="16" t="s">
        <v>59</v>
      </c>
      <c r="Q25" s="209"/>
      <c r="R25" s="14"/>
      <c r="S25" s="15"/>
      <c r="T25" s="107"/>
      <c r="U25" s="330"/>
      <c r="V25" s="17"/>
      <c r="W25" s="12"/>
      <c r="X25" s="12"/>
      <c r="Y25" s="12"/>
      <c r="Z25" s="12"/>
      <c r="AA25" s="86"/>
    </row>
    <row r="26" spans="1:27" ht="21" thickBot="1">
      <c r="A26" s="384" t="s">
        <v>40</v>
      </c>
      <c r="B26" s="98" t="s">
        <v>76</v>
      </c>
      <c r="C26" s="133">
        <v>120</v>
      </c>
      <c r="D26" s="406">
        <f t="shared" si="12"/>
        <v>4</v>
      </c>
      <c r="E26" s="80">
        <f t="shared" si="13"/>
        <v>120</v>
      </c>
      <c r="F26" s="78">
        <f t="shared" si="8"/>
        <v>60</v>
      </c>
      <c r="G26" s="79">
        <f t="shared" si="9"/>
        <v>36</v>
      </c>
      <c r="H26" s="80">
        <v>20</v>
      </c>
      <c r="I26" s="77"/>
      <c r="J26" s="78">
        <v>16</v>
      </c>
      <c r="K26" s="80">
        <v>24</v>
      </c>
      <c r="L26" s="77"/>
      <c r="M26" s="77"/>
      <c r="N26" s="77"/>
      <c r="O26" s="77"/>
      <c r="P26" s="81" t="s">
        <v>60</v>
      </c>
      <c r="Q26" s="394">
        <f t="shared" ref="Q26" si="14">V26+X26+Y26+R26</f>
        <v>60</v>
      </c>
      <c r="R26" s="79">
        <f t="shared" ref="R26" si="15">S26+T26+U26</f>
        <v>46</v>
      </c>
      <c r="S26" s="80">
        <v>26</v>
      </c>
      <c r="T26" s="77"/>
      <c r="U26" s="78">
        <v>20</v>
      </c>
      <c r="V26" s="80">
        <v>14</v>
      </c>
      <c r="W26" s="77"/>
      <c r="X26" s="77"/>
      <c r="Y26" s="77"/>
      <c r="Z26" s="77"/>
      <c r="AA26" s="81" t="s">
        <v>58</v>
      </c>
    </row>
    <row r="27" spans="1:27" ht="21" thickBot="1">
      <c r="A27" s="365" t="s">
        <v>41</v>
      </c>
      <c r="B27" s="366" t="s">
        <v>121</v>
      </c>
      <c r="C27" s="367">
        <v>120</v>
      </c>
      <c r="D27" s="405">
        <f t="shared" si="6"/>
        <v>4</v>
      </c>
      <c r="E27" s="407">
        <f t="shared" si="7"/>
        <v>120</v>
      </c>
      <c r="F27" s="408">
        <f t="shared" si="8"/>
        <v>0</v>
      </c>
      <c r="G27" s="409">
        <f t="shared" si="9"/>
        <v>0</v>
      </c>
      <c r="H27" s="410"/>
      <c r="I27" s="411"/>
      <c r="J27" s="412"/>
      <c r="K27" s="410"/>
      <c r="L27" s="411"/>
      <c r="M27" s="411"/>
      <c r="N27" s="411"/>
      <c r="O27" s="411"/>
      <c r="P27" s="412"/>
      <c r="Q27" s="413">
        <f t="shared" si="10"/>
        <v>120</v>
      </c>
      <c r="R27" s="414">
        <f t="shared" si="11"/>
        <v>68</v>
      </c>
      <c r="S27" s="410">
        <v>34</v>
      </c>
      <c r="T27" s="411"/>
      <c r="U27" s="412">
        <v>34</v>
      </c>
      <c r="V27" s="410">
        <v>52</v>
      </c>
      <c r="W27" s="411"/>
      <c r="X27" s="411"/>
      <c r="Y27" s="411"/>
      <c r="Z27" s="411"/>
      <c r="AA27" s="408" t="s">
        <v>58</v>
      </c>
    </row>
    <row r="28" spans="1:27" ht="21" thickBot="1">
      <c r="A28" s="269" t="s">
        <v>52</v>
      </c>
      <c r="B28" s="270" t="s">
        <v>120</v>
      </c>
      <c r="C28" s="271">
        <v>315</v>
      </c>
      <c r="D28" s="272">
        <f t="shared" si="6"/>
        <v>4.5</v>
      </c>
      <c r="E28" s="296">
        <f t="shared" si="7"/>
        <v>135</v>
      </c>
      <c r="F28" s="297">
        <f t="shared" si="8"/>
        <v>0</v>
      </c>
      <c r="G28" s="298">
        <f t="shared" si="9"/>
        <v>0</v>
      </c>
      <c r="H28" s="276"/>
      <c r="I28" s="277"/>
      <c r="J28" s="278"/>
      <c r="K28" s="276"/>
      <c r="L28" s="277"/>
      <c r="M28" s="277"/>
      <c r="N28" s="277"/>
      <c r="O28" s="277"/>
      <c r="P28" s="278"/>
      <c r="Q28" s="299">
        <f t="shared" si="10"/>
        <v>135</v>
      </c>
      <c r="R28" s="300">
        <f t="shared" si="11"/>
        <v>90</v>
      </c>
      <c r="S28" s="276"/>
      <c r="T28" s="281"/>
      <c r="U28" s="282">
        <v>90</v>
      </c>
      <c r="V28" s="283">
        <v>45</v>
      </c>
      <c r="W28" s="277"/>
      <c r="X28" s="277"/>
      <c r="Y28" s="277"/>
      <c r="Z28" s="277"/>
      <c r="AA28" s="284" t="s">
        <v>58</v>
      </c>
    </row>
    <row r="29" spans="1:27" ht="21" thickBot="1">
      <c r="A29" s="115"/>
      <c r="B29" s="116" t="s">
        <v>42</v>
      </c>
      <c r="C29" s="117">
        <f t="shared" ref="C29:K29" si="16">SUM(C14:C28)</f>
        <v>1590</v>
      </c>
      <c r="D29" s="117">
        <f t="shared" si="16"/>
        <v>47.5</v>
      </c>
      <c r="E29" s="117">
        <f t="shared" si="16"/>
        <v>1425</v>
      </c>
      <c r="F29" s="117">
        <f t="shared" si="16"/>
        <v>690</v>
      </c>
      <c r="G29" s="117">
        <f t="shared" si="16"/>
        <v>324</v>
      </c>
      <c r="H29" s="117">
        <f t="shared" si="16"/>
        <v>176</v>
      </c>
      <c r="I29" s="117">
        <f t="shared" si="16"/>
        <v>0</v>
      </c>
      <c r="J29" s="117">
        <f t="shared" si="16"/>
        <v>148</v>
      </c>
      <c r="K29" s="117">
        <f t="shared" si="16"/>
        <v>366</v>
      </c>
      <c r="L29" s="117">
        <v>0</v>
      </c>
      <c r="M29" s="117">
        <f>SUM(M14:M28)</f>
        <v>0</v>
      </c>
      <c r="N29" s="117">
        <f>SUM(N14:N28)</f>
        <v>0</v>
      </c>
      <c r="O29" s="117">
        <v>3</v>
      </c>
      <c r="P29" s="117">
        <v>5</v>
      </c>
      <c r="Q29" s="23">
        <f>SUM(Q14:Q28)</f>
        <v>735</v>
      </c>
      <c r="R29" s="23">
        <f>SUM(R14:R27)</f>
        <v>332</v>
      </c>
      <c r="S29" s="23">
        <f>SUM(S14:S28)</f>
        <v>176</v>
      </c>
      <c r="T29" s="23">
        <f>SUM(T14:T28)</f>
        <v>0</v>
      </c>
      <c r="U29" s="23">
        <f>SUM(U14:U28)</f>
        <v>246</v>
      </c>
      <c r="V29" s="23">
        <f>SUM(V14:V28)</f>
        <v>313</v>
      </c>
      <c r="W29" s="23">
        <v>0</v>
      </c>
      <c r="X29" s="23">
        <f>SUM(X14:X28)</f>
        <v>0</v>
      </c>
      <c r="Y29" s="23">
        <f>SUM(Y14:Y28)</f>
        <v>0</v>
      </c>
      <c r="Z29" s="23">
        <v>2</v>
      </c>
      <c r="AA29" s="23">
        <v>5</v>
      </c>
    </row>
    <row r="30" spans="1:27" ht="21" thickBot="1">
      <c r="A30" s="592"/>
      <c r="B30" s="24" t="s">
        <v>43</v>
      </c>
      <c r="C30" s="25"/>
      <c r="D30" s="26"/>
      <c r="E30" s="27"/>
      <c r="F30" s="28"/>
      <c r="G30" s="29">
        <f>G29/J10</f>
        <v>20.25</v>
      </c>
      <c r="H30" s="30"/>
      <c r="I30" s="31"/>
      <c r="J30" s="31"/>
      <c r="K30" s="31"/>
      <c r="L30" s="31"/>
      <c r="M30" s="31"/>
      <c r="N30" s="31"/>
      <c r="O30" s="32"/>
      <c r="P30" s="33"/>
      <c r="Q30" s="28"/>
      <c r="R30" s="34">
        <f>SUM(R14:R27)/U10</f>
        <v>19.529411764705884</v>
      </c>
      <c r="S30" s="35"/>
      <c r="T30" s="25"/>
      <c r="U30" s="25"/>
      <c r="V30" s="25"/>
      <c r="W30" s="25"/>
      <c r="X30" s="25"/>
      <c r="Y30" s="25"/>
      <c r="Z30" s="36"/>
      <c r="AA30" s="90"/>
    </row>
    <row r="31" spans="1:27" ht="21" thickBot="1">
      <c r="A31" s="593"/>
      <c r="B31" s="37" t="s">
        <v>44</v>
      </c>
      <c r="C31" s="27"/>
      <c r="D31" s="38"/>
      <c r="E31" s="27"/>
      <c r="F31" s="39"/>
      <c r="G31" s="40"/>
      <c r="H31" s="41"/>
      <c r="I31" s="27"/>
      <c r="J31" s="27"/>
      <c r="K31" s="27"/>
      <c r="L31" s="27"/>
      <c r="M31" s="27"/>
      <c r="N31" s="42"/>
      <c r="O31" s="23">
        <v>2</v>
      </c>
      <c r="P31" s="43"/>
      <c r="Q31" s="44"/>
      <c r="R31" s="45"/>
      <c r="S31" s="46"/>
      <c r="T31" s="46"/>
      <c r="U31" s="46"/>
      <c r="V31" s="46"/>
      <c r="W31" s="46"/>
      <c r="X31" s="46"/>
      <c r="Y31" s="42"/>
      <c r="Z31" s="23">
        <v>2</v>
      </c>
      <c r="AA31" s="91"/>
    </row>
    <row r="32" spans="1:27" ht="21" thickBot="1">
      <c r="A32" s="593"/>
      <c r="B32" s="37" t="s">
        <v>45</v>
      </c>
      <c r="C32" s="27"/>
      <c r="D32" s="38"/>
      <c r="E32" s="27"/>
      <c r="F32" s="39"/>
      <c r="G32" s="42"/>
      <c r="H32" s="41"/>
      <c r="I32" s="27"/>
      <c r="J32" s="27"/>
      <c r="K32" s="27"/>
      <c r="L32" s="47"/>
      <c r="M32" s="27"/>
      <c r="N32" s="46"/>
      <c r="O32" s="40"/>
      <c r="P32" s="23">
        <v>5</v>
      </c>
      <c r="Q32" s="44"/>
      <c r="R32" s="46"/>
      <c r="S32" s="46"/>
      <c r="T32" s="46"/>
      <c r="U32" s="46"/>
      <c r="V32" s="46"/>
      <c r="W32" s="48"/>
      <c r="X32" s="46"/>
      <c r="Y32" s="46"/>
      <c r="Z32" s="40"/>
      <c r="AA32" s="23">
        <v>6</v>
      </c>
    </row>
    <row r="33" spans="1:27" ht="21" thickBot="1">
      <c r="A33" s="593"/>
      <c r="B33" s="49" t="s">
        <v>46</v>
      </c>
      <c r="C33" s="47"/>
      <c r="D33" s="50"/>
      <c r="E33" s="47"/>
      <c r="F33" s="51"/>
      <c r="G33" s="50"/>
      <c r="H33" s="52"/>
      <c r="I33" s="53"/>
      <c r="J33" s="53"/>
      <c r="K33" s="54"/>
      <c r="L33" s="23">
        <v>0</v>
      </c>
      <c r="M33" s="55"/>
      <c r="N33" s="56"/>
      <c r="O33" s="56"/>
      <c r="P33" s="57"/>
      <c r="Q33" s="58"/>
      <c r="R33" s="48"/>
      <c r="S33" s="48"/>
      <c r="T33" s="48"/>
      <c r="U33" s="48"/>
      <c r="V33" s="59"/>
      <c r="W33" s="23">
        <v>0</v>
      </c>
      <c r="X33" s="51"/>
      <c r="Y33" s="47"/>
      <c r="Z33" s="48"/>
      <c r="AA33" s="92"/>
    </row>
    <row r="34" spans="1:27" ht="21" thickBot="1">
      <c r="A34" s="594"/>
      <c r="B34" s="87" t="s">
        <v>47</v>
      </c>
      <c r="C34" s="60">
        <f>SUM(C30:C33)</f>
        <v>0</v>
      </c>
      <c r="D34" s="60">
        <f t="shared" ref="D34:AA34" si="17">SUM(D30:D33)</f>
        <v>0</v>
      </c>
      <c r="E34" s="60">
        <f t="shared" si="17"/>
        <v>0</v>
      </c>
      <c r="F34" s="61">
        <f t="shared" si="17"/>
        <v>0</v>
      </c>
      <c r="G34" s="136">
        <f>SUM(G30:G33)</f>
        <v>20.25</v>
      </c>
      <c r="H34" s="22">
        <f t="shared" si="17"/>
        <v>0</v>
      </c>
      <c r="I34" s="20">
        <f t="shared" si="17"/>
        <v>0</v>
      </c>
      <c r="J34" s="20">
        <f t="shared" si="17"/>
        <v>0</v>
      </c>
      <c r="K34" s="21">
        <f t="shared" si="17"/>
        <v>0</v>
      </c>
      <c r="L34" s="23">
        <f t="shared" si="17"/>
        <v>0</v>
      </c>
      <c r="M34" s="22">
        <f t="shared" si="17"/>
        <v>0</v>
      </c>
      <c r="N34" s="20">
        <f t="shared" si="17"/>
        <v>0</v>
      </c>
      <c r="O34" s="20">
        <f>SUM(O30:O33)</f>
        <v>2</v>
      </c>
      <c r="P34" s="20">
        <f t="shared" si="17"/>
        <v>5</v>
      </c>
      <c r="Q34" s="61">
        <f t="shared" si="17"/>
        <v>0</v>
      </c>
      <c r="R34" s="136">
        <f t="shared" si="17"/>
        <v>19.529411764705884</v>
      </c>
      <c r="S34" s="118">
        <f t="shared" si="17"/>
        <v>0</v>
      </c>
      <c r="T34" s="60">
        <f t="shared" si="17"/>
        <v>0</v>
      </c>
      <c r="U34" s="60">
        <f t="shared" si="17"/>
        <v>0</v>
      </c>
      <c r="V34" s="60">
        <f t="shared" si="17"/>
        <v>0</v>
      </c>
      <c r="W34" s="60">
        <f t="shared" si="17"/>
        <v>0</v>
      </c>
      <c r="X34" s="60">
        <f t="shared" si="17"/>
        <v>0</v>
      </c>
      <c r="Y34" s="60">
        <f t="shared" si="17"/>
        <v>0</v>
      </c>
      <c r="Z34" s="60">
        <f t="shared" si="17"/>
        <v>2</v>
      </c>
      <c r="AA34" s="93">
        <f t="shared" si="17"/>
        <v>6</v>
      </c>
    </row>
    <row r="35" spans="1:27" ht="20.25">
      <c r="A35" s="62"/>
      <c r="B35" s="62"/>
      <c r="C35" s="63"/>
      <c r="D35" s="62"/>
      <c r="E35" s="63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</row>
    <row r="36" spans="1:27" ht="20.25">
      <c r="A36" s="62"/>
      <c r="B36" s="62"/>
      <c r="C36" s="63"/>
      <c r="D36" s="62"/>
      <c r="E36" s="63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</row>
    <row r="37" spans="1:27" ht="20.25">
      <c r="A37" s="62"/>
      <c r="B37" s="62"/>
      <c r="C37" s="63"/>
      <c r="D37" s="62"/>
      <c r="E37" s="63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</row>
    <row r="38" spans="1:27" ht="26.25">
      <c r="A38" s="1"/>
      <c r="B38" s="64" t="s">
        <v>85</v>
      </c>
      <c r="C38" s="64"/>
      <c r="D38" s="64"/>
      <c r="E38" s="64"/>
      <c r="F38" s="64"/>
      <c r="G38" s="64"/>
      <c r="H38" s="64"/>
      <c r="I38" s="64"/>
      <c r="J38" s="64"/>
      <c r="K38" s="64" t="s">
        <v>55</v>
      </c>
      <c r="L38" s="64"/>
      <c r="M38" s="64"/>
      <c r="N38" s="64"/>
      <c r="O38" s="64"/>
      <c r="P38" s="64"/>
      <c r="Q38" s="64"/>
      <c r="R38" s="65"/>
      <c r="S38" s="65"/>
      <c r="T38" s="66" t="s">
        <v>90</v>
      </c>
      <c r="U38" s="67"/>
      <c r="V38" s="67" t="s">
        <v>88</v>
      </c>
      <c r="W38" s="67"/>
      <c r="X38" s="67"/>
      <c r="Y38" s="68"/>
      <c r="Z38" s="68"/>
      <c r="AA38" s="68"/>
    </row>
    <row r="39" spans="1:27" ht="26.25">
      <c r="A39" s="69"/>
      <c r="B39" s="595"/>
      <c r="C39" s="595"/>
      <c r="D39" s="595"/>
      <c r="E39" s="595"/>
      <c r="F39" s="595"/>
      <c r="G39" s="595"/>
      <c r="H39" s="595"/>
      <c r="I39" s="595"/>
      <c r="J39" s="595"/>
      <c r="K39" s="69"/>
      <c r="L39" s="69"/>
      <c r="M39" s="69"/>
      <c r="N39" s="69"/>
      <c r="O39" s="69"/>
      <c r="P39" s="69"/>
      <c r="Q39" s="69"/>
      <c r="R39" s="69" t="s">
        <v>48</v>
      </c>
      <c r="S39" s="71"/>
      <c r="T39" s="72" t="s">
        <v>49</v>
      </c>
      <c r="U39" s="73" t="s">
        <v>89</v>
      </c>
      <c r="V39" s="73"/>
      <c r="W39" s="73"/>
      <c r="X39" s="72"/>
      <c r="Y39" s="72"/>
      <c r="Z39" s="74"/>
      <c r="AA39" s="74"/>
    </row>
    <row r="40" spans="1:27" ht="26.25">
      <c r="A40" s="69"/>
      <c r="B40" s="332"/>
      <c r="C40" s="332"/>
      <c r="D40" s="332"/>
      <c r="E40" s="332"/>
      <c r="F40" s="332"/>
      <c r="G40" s="332"/>
      <c r="H40" s="332"/>
      <c r="I40" s="332"/>
      <c r="J40" s="332"/>
      <c r="K40" s="69"/>
      <c r="L40" s="69"/>
      <c r="M40" s="69"/>
      <c r="N40" s="69"/>
      <c r="O40" s="69"/>
      <c r="P40" s="69"/>
      <c r="Q40" s="69"/>
      <c r="R40" s="69"/>
      <c r="S40" s="71"/>
      <c r="T40" s="72"/>
      <c r="U40" s="73"/>
      <c r="V40" s="73"/>
      <c r="W40" s="73"/>
      <c r="X40" s="72"/>
      <c r="Y40" s="72"/>
      <c r="Z40" s="74"/>
      <c r="AA40" s="74"/>
    </row>
    <row r="41" spans="1:27" ht="26.25">
      <c r="A41" s="69"/>
      <c r="B41" s="332"/>
      <c r="C41" s="332"/>
      <c r="D41" s="332"/>
      <c r="E41" s="332"/>
      <c r="F41" s="332"/>
      <c r="G41" s="332"/>
      <c r="H41" s="332"/>
      <c r="I41" s="332"/>
      <c r="J41" s="332"/>
      <c r="K41" s="64"/>
      <c r="L41" s="64"/>
      <c r="M41" s="64"/>
      <c r="N41" s="64"/>
      <c r="O41" s="64"/>
      <c r="P41" s="64"/>
      <c r="Q41" s="64"/>
      <c r="R41" s="64"/>
      <c r="S41" s="64"/>
      <c r="T41" s="66"/>
      <c r="U41" s="66"/>
      <c r="V41" s="66"/>
      <c r="W41" s="66"/>
      <c r="X41" s="75"/>
      <c r="Y41" s="75"/>
      <c r="Z41" s="76"/>
      <c r="AA41" s="76"/>
    </row>
    <row r="42" spans="1:27" ht="26.25">
      <c r="A42" s="69"/>
      <c r="B42" s="332"/>
      <c r="C42" s="332"/>
      <c r="D42" s="332"/>
      <c r="E42" s="332"/>
      <c r="F42" s="332"/>
      <c r="G42" s="332"/>
      <c r="H42" s="332"/>
      <c r="I42" s="332"/>
      <c r="J42" s="332"/>
      <c r="K42" s="64" t="s">
        <v>50</v>
      </c>
      <c r="L42" s="64"/>
      <c r="M42" s="64"/>
      <c r="N42" s="64"/>
      <c r="O42" s="64"/>
      <c r="P42" s="64"/>
      <c r="Q42" s="64"/>
      <c r="R42" s="65"/>
      <c r="S42" s="65"/>
      <c r="T42" s="66"/>
      <c r="U42" s="67"/>
      <c r="V42" s="67" t="s">
        <v>91</v>
      </c>
      <c r="W42" s="67"/>
      <c r="X42" s="67"/>
      <c r="Y42" s="68"/>
      <c r="Z42" s="76"/>
      <c r="AA42" s="76"/>
    </row>
    <row r="43" spans="1:27" ht="26.25">
      <c r="A43" s="69"/>
      <c r="B43" s="332"/>
      <c r="C43" s="332"/>
      <c r="D43" s="332"/>
      <c r="E43" s="332"/>
      <c r="F43" s="332"/>
      <c r="G43" s="332"/>
      <c r="H43" s="332"/>
      <c r="I43" s="332"/>
      <c r="J43" s="332"/>
      <c r="K43" s="69"/>
      <c r="L43" s="69"/>
      <c r="M43" s="69"/>
      <c r="N43" s="69"/>
      <c r="O43" s="69"/>
      <c r="P43" s="69"/>
      <c r="Q43" s="69"/>
      <c r="R43" s="69" t="s">
        <v>48</v>
      </c>
      <c r="S43" s="71"/>
      <c r="T43" s="72" t="s">
        <v>51</v>
      </c>
      <c r="U43" s="73" t="s">
        <v>89</v>
      </c>
      <c r="V43" s="73"/>
      <c r="W43" s="73"/>
      <c r="X43" s="72"/>
      <c r="Y43" s="72"/>
      <c r="Z43" s="76"/>
      <c r="AA43" s="76"/>
    </row>
  </sheetData>
  <mergeCells count="42">
    <mergeCell ref="C6:AA6"/>
    <mergeCell ref="C1:AA1"/>
    <mergeCell ref="C2:AA2"/>
    <mergeCell ref="C3:AA3"/>
    <mergeCell ref="C4:AA4"/>
    <mergeCell ref="C5:AA5"/>
    <mergeCell ref="W7:AA7"/>
    <mergeCell ref="A8:AA8"/>
    <mergeCell ref="A9:AA9"/>
    <mergeCell ref="A10:A13"/>
    <mergeCell ref="B10:B13"/>
    <mergeCell ref="C10:C13"/>
    <mergeCell ref="D10:D13"/>
    <mergeCell ref="E10:E13"/>
    <mergeCell ref="F10:I10"/>
    <mergeCell ref="K10:P10"/>
    <mergeCell ref="Q10:T10"/>
    <mergeCell ref="V10:AA10"/>
    <mergeCell ref="F11:F13"/>
    <mergeCell ref="G11:J11"/>
    <mergeCell ref="K11:K13"/>
    <mergeCell ref="L11:L13"/>
    <mergeCell ref="Q11:Q13"/>
    <mergeCell ref="W11:W13"/>
    <mergeCell ref="P12:P13"/>
    <mergeCell ref="R12:R13"/>
    <mergeCell ref="S12:U12"/>
    <mergeCell ref="R11:U11"/>
    <mergeCell ref="V11:V13"/>
    <mergeCell ref="X11:X13"/>
    <mergeCell ref="Y11:Y13"/>
    <mergeCell ref="Z11:AA11"/>
    <mergeCell ref="Z12:Z13"/>
    <mergeCell ref="AA12:AA13"/>
    <mergeCell ref="A30:A34"/>
    <mergeCell ref="B39:J39"/>
    <mergeCell ref="G12:G13"/>
    <mergeCell ref="H12:J12"/>
    <mergeCell ref="O12:O13"/>
    <mergeCell ref="M11:M13"/>
    <mergeCell ref="N11:N13"/>
    <mergeCell ref="O11:P11"/>
  </mergeCells>
  <printOptions horizontalCentered="1"/>
  <pageMargins left="0.59055118110236227" right="0.39370078740157483" top="0.59055118110236227" bottom="0.39370078740157483" header="0.31496062992125984" footer="0.31496062992125984"/>
  <pageSetup paperSize="9" scale="42" orientation="landscape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AA48"/>
  <sheetViews>
    <sheetView topLeftCell="A22" zoomScale="57" zoomScaleNormal="57" workbookViewId="0">
      <selection activeCell="U33" sqref="U33"/>
    </sheetView>
  </sheetViews>
  <sheetFormatPr defaultRowHeight="15"/>
  <cols>
    <col min="2" max="2" width="78.85546875" customWidth="1"/>
  </cols>
  <sheetData>
    <row r="1" spans="1:27" ht="26.25">
      <c r="A1" s="1" t="s">
        <v>0</v>
      </c>
      <c r="B1" s="1"/>
      <c r="C1" s="559" t="s">
        <v>1</v>
      </c>
      <c r="D1" s="559"/>
      <c r="E1" s="559"/>
      <c r="F1" s="559"/>
      <c r="G1" s="559"/>
      <c r="H1" s="559"/>
      <c r="I1" s="559"/>
      <c r="J1" s="559"/>
      <c r="K1" s="559"/>
      <c r="L1" s="559"/>
      <c r="M1" s="559"/>
      <c r="N1" s="559"/>
      <c r="O1" s="559"/>
      <c r="P1" s="559"/>
      <c r="Q1" s="559"/>
      <c r="R1" s="559"/>
      <c r="S1" s="559"/>
      <c r="T1" s="559"/>
      <c r="U1" s="559"/>
      <c r="V1" s="559"/>
      <c r="W1" s="559"/>
      <c r="X1" s="559"/>
      <c r="Y1" s="559"/>
      <c r="Z1" s="559"/>
      <c r="AA1" s="559"/>
    </row>
    <row r="2" spans="1:27" ht="26.25">
      <c r="A2" s="1" t="s">
        <v>2</v>
      </c>
      <c r="B2" s="1"/>
      <c r="C2" s="559"/>
      <c r="D2" s="559"/>
      <c r="E2" s="559"/>
      <c r="F2" s="559"/>
      <c r="G2" s="559"/>
      <c r="H2" s="559"/>
      <c r="I2" s="559"/>
      <c r="J2" s="559"/>
      <c r="K2" s="559"/>
      <c r="L2" s="559"/>
      <c r="M2" s="559"/>
      <c r="N2" s="559"/>
      <c r="O2" s="559"/>
      <c r="P2" s="559"/>
      <c r="Q2" s="559"/>
      <c r="R2" s="559"/>
      <c r="S2" s="559"/>
      <c r="T2" s="559"/>
      <c r="U2" s="559"/>
      <c r="V2" s="559"/>
      <c r="W2" s="559"/>
      <c r="X2" s="559"/>
      <c r="Y2" s="559"/>
      <c r="Z2" s="559"/>
      <c r="AA2" s="559"/>
    </row>
    <row r="3" spans="1:27" ht="26.25">
      <c r="A3" s="1"/>
      <c r="B3" s="1"/>
      <c r="C3" s="560" t="s">
        <v>3</v>
      </c>
      <c r="D3" s="560"/>
      <c r="E3" s="560"/>
      <c r="F3" s="560"/>
      <c r="G3" s="560"/>
      <c r="H3" s="560"/>
      <c r="I3" s="560"/>
      <c r="J3" s="560"/>
      <c r="K3" s="560"/>
      <c r="L3" s="560"/>
      <c r="M3" s="560"/>
      <c r="N3" s="560"/>
      <c r="O3" s="560"/>
      <c r="P3" s="560"/>
      <c r="Q3" s="560"/>
      <c r="R3" s="560"/>
      <c r="S3" s="560"/>
      <c r="T3" s="560"/>
      <c r="U3" s="560"/>
      <c r="V3" s="560"/>
      <c r="W3" s="560"/>
      <c r="X3" s="560"/>
      <c r="Y3" s="560"/>
      <c r="Z3" s="560"/>
      <c r="AA3" s="560"/>
    </row>
    <row r="4" spans="1:27" ht="26.25">
      <c r="A4" s="1" t="s">
        <v>4</v>
      </c>
      <c r="B4" s="1"/>
      <c r="C4" s="559" t="s">
        <v>84</v>
      </c>
      <c r="D4" s="559"/>
      <c r="E4" s="559"/>
      <c r="F4" s="559"/>
      <c r="G4" s="559"/>
      <c r="H4" s="559"/>
      <c r="I4" s="559"/>
      <c r="J4" s="559"/>
      <c r="K4" s="559"/>
      <c r="L4" s="559"/>
      <c r="M4" s="559"/>
      <c r="N4" s="559"/>
      <c r="O4" s="559"/>
      <c r="P4" s="559"/>
      <c r="Q4" s="559"/>
      <c r="R4" s="559"/>
      <c r="S4" s="559"/>
      <c r="T4" s="559"/>
      <c r="U4" s="559"/>
      <c r="V4" s="559"/>
      <c r="W4" s="559"/>
      <c r="X4" s="559"/>
      <c r="Y4" s="559"/>
      <c r="Z4" s="559"/>
      <c r="AA4" s="559"/>
    </row>
    <row r="5" spans="1:27" ht="26.25">
      <c r="A5" s="1" t="s">
        <v>5</v>
      </c>
      <c r="B5" s="1"/>
      <c r="C5" s="561" t="s">
        <v>86</v>
      </c>
      <c r="D5" s="561"/>
      <c r="E5" s="561"/>
      <c r="F5" s="561"/>
      <c r="G5" s="561"/>
      <c r="H5" s="561"/>
      <c r="I5" s="561"/>
      <c r="J5" s="561"/>
      <c r="K5" s="561"/>
      <c r="L5" s="561"/>
      <c r="M5" s="561"/>
      <c r="N5" s="561"/>
      <c r="O5" s="561"/>
      <c r="P5" s="561"/>
      <c r="Q5" s="561"/>
      <c r="R5" s="561"/>
      <c r="S5" s="561"/>
      <c r="T5" s="561"/>
      <c r="U5" s="561"/>
      <c r="V5" s="561"/>
      <c r="W5" s="561"/>
      <c r="X5" s="561"/>
      <c r="Y5" s="561"/>
      <c r="Z5" s="561"/>
      <c r="AA5" s="561"/>
    </row>
    <row r="6" spans="1:27" ht="26.25">
      <c r="A6" s="1" t="s">
        <v>179</v>
      </c>
      <c r="B6" s="1"/>
      <c r="C6" s="559" t="s">
        <v>6</v>
      </c>
      <c r="D6" s="559"/>
      <c r="E6" s="559"/>
      <c r="F6" s="559"/>
      <c r="G6" s="559"/>
      <c r="H6" s="559"/>
      <c r="I6" s="559"/>
      <c r="J6" s="559"/>
      <c r="K6" s="559"/>
      <c r="L6" s="559"/>
      <c r="M6" s="559"/>
      <c r="N6" s="559"/>
      <c r="O6" s="559"/>
      <c r="P6" s="559"/>
      <c r="Q6" s="559"/>
      <c r="R6" s="559"/>
      <c r="S6" s="559"/>
      <c r="T6" s="559"/>
      <c r="U6" s="559"/>
      <c r="V6" s="559"/>
      <c r="W6" s="559"/>
      <c r="X6" s="559"/>
      <c r="Y6" s="559"/>
      <c r="Z6" s="559"/>
      <c r="AA6" s="559"/>
    </row>
    <row r="7" spans="1:27" ht="27" thickBo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562"/>
      <c r="X7" s="562"/>
      <c r="Y7" s="562"/>
      <c r="Z7" s="562"/>
      <c r="AA7" s="562"/>
    </row>
    <row r="8" spans="1:27" ht="21" thickBot="1">
      <c r="A8" s="563" t="s">
        <v>125</v>
      </c>
      <c r="B8" s="564"/>
      <c r="C8" s="564"/>
      <c r="D8" s="564"/>
      <c r="E8" s="564"/>
      <c r="F8" s="564"/>
      <c r="G8" s="564"/>
      <c r="H8" s="564"/>
      <c r="I8" s="564"/>
      <c r="J8" s="564"/>
      <c r="K8" s="564"/>
      <c r="L8" s="564"/>
      <c r="M8" s="564"/>
      <c r="N8" s="564"/>
      <c r="O8" s="564"/>
      <c r="P8" s="564"/>
      <c r="Q8" s="564"/>
      <c r="R8" s="564"/>
      <c r="S8" s="564"/>
      <c r="T8" s="564"/>
      <c r="U8" s="564"/>
      <c r="V8" s="564"/>
      <c r="W8" s="564"/>
      <c r="X8" s="564"/>
      <c r="Y8" s="564"/>
      <c r="Z8" s="564"/>
      <c r="AA8" s="565"/>
    </row>
    <row r="9" spans="1:27" ht="21" thickBot="1">
      <c r="A9" s="563" t="s">
        <v>62</v>
      </c>
      <c r="B9" s="564"/>
      <c r="C9" s="564"/>
      <c r="D9" s="564"/>
      <c r="E9" s="564"/>
      <c r="F9" s="564"/>
      <c r="G9" s="564"/>
      <c r="H9" s="564"/>
      <c r="I9" s="564"/>
      <c r="J9" s="564"/>
      <c r="K9" s="564"/>
      <c r="L9" s="564"/>
      <c r="M9" s="564"/>
      <c r="N9" s="564"/>
      <c r="O9" s="564"/>
      <c r="P9" s="564"/>
      <c r="Q9" s="564"/>
      <c r="R9" s="564"/>
      <c r="S9" s="564"/>
      <c r="T9" s="564"/>
      <c r="U9" s="564"/>
      <c r="V9" s="564"/>
      <c r="W9" s="564"/>
      <c r="X9" s="564"/>
      <c r="Y9" s="564"/>
      <c r="Z9" s="564"/>
      <c r="AA9" s="565"/>
    </row>
    <row r="10" spans="1:27" ht="21" thickBot="1">
      <c r="A10" s="566" t="s">
        <v>7</v>
      </c>
      <c r="B10" s="569" t="s">
        <v>8</v>
      </c>
      <c r="C10" s="566" t="s">
        <v>9</v>
      </c>
      <c r="D10" s="572" t="s">
        <v>10</v>
      </c>
      <c r="E10" s="573" t="s">
        <v>11</v>
      </c>
      <c r="F10" s="574" t="s">
        <v>123</v>
      </c>
      <c r="G10" s="575"/>
      <c r="H10" s="575"/>
      <c r="I10" s="575"/>
      <c r="J10" s="89">
        <v>16</v>
      </c>
      <c r="K10" s="575" t="s">
        <v>12</v>
      </c>
      <c r="L10" s="575"/>
      <c r="M10" s="575"/>
      <c r="N10" s="575"/>
      <c r="O10" s="575"/>
      <c r="P10" s="576"/>
      <c r="Q10" s="574" t="s">
        <v>124</v>
      </c>
      <c r="R10" s="575"/>
      <c r="S10" s="575"/>
      <c r="T10" s="576"/>
      <c r="U10" s="89">
        <v>17</v>
      </c>
      <c r="V10" s="574" t="s">
        <v>12</v>
      </c>
      <c r="W10" s="575"/>
      <c r="X10" s="575"/>
      <c r="Y10" s="575"/>
      <c r="Z10" s="575"/>
      <c r="AA10" s="576"/>
    </row>
    <row r="11" spans="1:27" ht="21" thickBot="1">
      <c r="A11" s="567"/>
      <c r="B11" s="570"/>
      <c r="C11" s="567"/>
      <c r="D11" s="572"/>
      <c r="E11" s="573"/>
      <c r="F11" s="577" t="s">
        <v>13</v>
      </c>
      <c r="G11" s="578" t="s">
        <v>14</v>
      </c>
      <c r="H11" s="579"/>
      <c r="I11" s="579"/>
      <c r="J11" s="579"/>
      <c r="K11" s="580" t="s">
        <v>15</v>
      </c>
      <c r="L11" s="582" t="s">
        <v>16</v>
      </c>
      <c r="M11" s="582" t="s">
        <v>17</v>
      </c>
      <c r="N11" s="582" t="s">
        <v>18</v>
      </c>
      <c r="O11" s="588" t="s">
        <v>19</v>
      </c>
      <c r="P11" s="589"/>
      <c r="Q11" s="568" t="s">
        <v>13</v>
      </c>
      <c r="R11" s="578" t="s">
        <v>14</v>
      </c>
      <c r="S11" s="579"/>
      <c r="T11" s="579"/>
      <c r="U11" s="579"/>
      <c r="V11" s="580" t="s">
        <v>15</v>
      </c>
      <c r="W11" s="582" t="s">
        <v>16</v>
      </c>
      <c r="X11" s="582" t="s">
        <v>17</v>
      </c>
      <c r="Y11" s="582" t="s">
        <v>18</v>
      </c>
      <c r="Z11" s="588" t="s">
        <v>19</v>
      </c>
      <c r="AA11" s="589"/>
    </row>
    <row r="12" spans="1:27" ht="21" thickBot="1">
      <c r="A12" s="567"/>
      <c r="B12" s="570"/>
      <c r="C12" s="567"/>
      <c r="D12" s="572"/>
      <c r="E12" s="573"/>
      <c r="F12" s="577"/>
      <c r="G12" s="586" t="s">
        <v>13</v>
      </c>
      <c r="H12" s="587" t="s">
        <v>20</v>
      </c>
      <c r="I12" s="587"/>
      <c r="J12" s="587"/>
      <c r="K12" s="581"/>
      <c r="L12" s="583"/>
      <c r="M12" s="583"/>
      <c r="N12" s="583"/>
      <c r="O12" s="590" t="s">
        <v>21</v>
      </c>
      <c r="P12" s="584" t="s">
        <v>22</v>
      </c>
      <c r="Q12" s="572"/>
      <c r="R12" s="586" t="s">
        <v>13</v>
      </c>
      <c r="S12" s="587" t="s">
        <v>20</v>
      </c>
      <c r="T12" s="587"/>
      <c r="U12" s="587"/>
      <c r="V12" s="581"/>
      <c r="W12" s="583"/>
      <c r="X12" s="583"/>
      <c r="Y12" s="583"/>
      <c r="Z12" s="590" t="s">
        <v>23</v>
      </c>
      <c r="AA12" s="584" t="s">
        <v>24</v>
      </c>
    </row>
    <row r="13" spans="1:27" ht="195.75" customHeight="1" thickBot="1">
      <c r="A13" s="568"/>
      <c r="B13" s="571"/>
      <c r="C13" s="568"/>
      <c r="D13" s="572"/>
      <c r="E13" s="573"/>
      <c r="F13" s="577"/>
      <c r="G13" s="586"/>
      <c r="H13" s="2" t="s">
        <v>25</v>
      </c>
      <c r="I13" s="3" t="s">
        <v>26</v>
      </c>
      <c r="J13" s="4" t="s">
        <v>27</v>
      </c>
      <c r="K13" s="581"/>
      <c r="L13" s="583"/>
      <c r="M13" s="583"/>
      <c r="N13" s="583"/>
      <c r="O13" s="591"/>
      <c r="P13" s="585"/>
      <c r="Q13" s="572"/>
      <c r="R13" s="586"/>
      <c r="S13" s="2" t="s">
        <v>25</v>
      </c>
      <c r="T13" s="3" t="s">
        <v>26</v>
      </c>
      <c r="U13" s="4" t="s">
        <v>27</v>
      </c>
      <c r="V13" s="581"/>
      <c r="W13" s="583"/>
      <c r="X13" s="583"/>
      <c r="Y13" s="583"/>
      <c r="Z13" s="591"/>
      <c r="AA13" s="585"/>
    </row>
    <row r="14" spans="1:27" ht="20.25">
      <c r="A14" s="82" t="s">
        <v>28</v>
      </c>
      <c r="B14" s="97" t="s">
        <v>63</v>
      </c>
      <c r="C14" s="132">
        <v>164</v>
      </c>
      <c r="D14" s="147">
        <v>0</v>
      </c>
      <c r="E14" s="144">
        <f>F14+Q14</f>
        <v>86</v>
      </c>
      <c r="F14" s="10">
        <f t="shared" ref="F14:F33" si="0">G14+K14+N14+M14</f>
        <v>32</v>
      </c>
      <c r="G14" s="94">
        <f>H14+I14+J14</f>
        <v>32</v>
      </c>
      <c r="H14" s="9">
        <v>32</v>
      </c>
      <c r="I14" s="6"/>
      <c r="J14" s="7"/>
      <c r="K14" s="9"/>
      <c r="L14" s="6"/>
      <c r="M14" s="6"/>
      <c r="N14" s="6"/>
      <c r="O14" s="6"/>
      <c r="P14" s="7"/>
      <c r="Q14" s="104">
        <f>V14+X14+Y14+R14</f>
        <v>54</v>
      </c>
      <c r="R14" s="8">
        <f t="shared" ref="R14:R33" si="1">S14+T14+U14</f>
        <v>34</v>
      </c>
      <c r="S14" s="9">
        <v>34</v>
      </c>
      <c r="T14" s="6"/>
      <c r="U14" s="7"/>
      <c r="V14" s="9"/>
      <c r="W14" s="6"/>
      <c r="X14" s="6">
        <v>20</v>
      </c>
      <c r="Y14" s="6"/>
      <c r="Z14" s="6" t="s">
        <v>127</v>
      </c>
      <c r="AA14" s="10"/>
    </row>
    <row r="15" spans="1:27" ht="20.25">
      <c r="A15" s="88" t="s">
        <v>29</v>
      </c>
      <c r="B15" s="98" t="s">
        <v>64</v>
      </c>
      <c r="C15" s="133">
        <v>144</v>
      </c>
      <c r="D15" s="148">
        <v>0</v>
      </c>
      <c r="E15" s="145">
        <f t="shared" ref="E15:E33" si="2">F15+Q15</f>
        <v>66</v>
      </c>
      <c r="F15" s="16">
        <f t="shared" si="0"/>
        <v>32</v>
      </c>
      <c r="G15" s="95">
        <f t="shared" ref="G15:G33" si="3">H15+I15+J15</f>
        <v>32</v>
      </c>
      <c r="H15" s="15">
        <v>32</v>
      </c>
      <c r="I15" s="12"/>
      <c r="J15" s="13"/>
      <c r="K15" s="15"/>
      <c r="L15" s="12"/>
      <c r="M15" s="12"/>
      <c r="N15" s="12"/>
      <c r="O15" s="12"/>
      <c r="P15" s="13"/>
      <c r="Q15" s="105">
        <f t="shared" ref="Q15:Q33" si="4">V15+X15+Y15+R15</f>
        <v>34</v>
      </c>
      <c r="R15" s="14">
        <f t="shared" si="1"/>
        <v>34</v>
      </c>
      <c r="S15" s="15">
        <v>34</v>
      </c>
      <c r="T15" s="12"/>
      <c r="U15" s="13"/>
      <c r="V15" s="15"/>
      <c r="W15" s="12"/>
      <c r="X15" s="12"/>
      <c r="Y15" s="12"/>
      <c r="Z15" s="12"/>
      <c r="AA15" s="16"/>
    </row>
    <row r="16" spans="1:27" ht="20.25">
      <c r="A16" s="88" t="s">
        <v>30</v>
      </c>
      <c r="B16" s="98" t="s">
        <v>126</v>
      </c>
      <c r="C16" s="133">
        <v>144</v>
      </c>
      <c r="D16" s="148">
        <v>0</v>
      </c>
      <c r="E16" s="145">
        <f t="shared" si="2"/>
        <v>66</v>
      </c>
      <c r="F16" s="16">
        <f t="shared" si="0"/>
        <v>32</v>
      </c>
      <c r="G16" s="95">
        <f t="shared" si="3"/>
        <v>32</v>
      </c>
      <c r="H16" s="15">
        <v>32</v>
      </c>
      <c r="I16" s="12"/>
      <c r="J16" s="13"/>
      <c r="K16" s="15"/>
      <c r="L16" s="12"/>
      <c r="M16" s="12"/>
      <c r="N16" s="12"/>
      <c r="O16" s="12"/>
      <c r="P16" s="13"/>
      <c r="Q16" s="105">
        <f t="shared" si="4"/>
        <v>34</v>
      </c>
      <c r="R16" s="14">
        <f t="shared" si="1"/>
        <v>34</v>
      </c>
      <c r="S16" s="15">
        <v>34</v>
      </c>
      <c r="T16" s="12"/>
      <c r="U16" s="13"/>
      <c r="V16" s="15"/>
      <c r="W16" s="12"/>
      <c r="X16" s="12"/>
      <c r="Y16" s="12"/>
      <c r="Z16" s="12"/>
      <c r="AA16" s="16"/>
    </row>
    <row r="17" spans="1:27" ht="20.25">
      <c r="A17" s="88" t="s">
        <v>31</v>
      </c>
      <c r="B17" s="98" t="s">
        <v>66</v>
      </c>
      <c r="C17" s="133">
        <v>130</v>
      </c>
      <c r="D17" s="148">
        <v>0</v>
      </c>
      <c r="E17" s="145">
        <f t="shared" si="2"/>
        <v>86</v>
      </c>
      <c r="F17" s="16">
        <f t="shared" si="0"/>
        <v>32</v>
      </c>
      <c r="G17" s="95">
        <f t="shared" si="3"/>
        <v>32</v>
      </c>
      <c r="H17" s="15">
        <v>32</v>
      </c>
      <c r="I17" s="12"/>
      <c r="J17" s="13"/>
      <c r="K17" s="15"/>
      <c r="L17" s="12"/>
      <c r="M17" s="12"/>
      <c r="N17" s="12"/>
      <c r="O17" s="12"/>
      <c r="P17" s="13"/>
      <c r="Q17" s="105">
        <f t="shared" si="4"/>
        <v>54</v>
      </c>
      <c r="R17" s="14">
        <f t="shared" si="1"/>
        <v>34</v>
      </c>
      <c r="S17" s="15">
        <v>34</v>
      </c>
      <c r="T17" s="12"/>
      <c r="U17" s="13"/>
      <c r="V17" s="15"/>
      <c r="W17" s="12"/>
      <c r="X17" s="12">
        <v>20</v>
      </c>
      <c r="Y17" s="12"/>
      <c r="Z17" s="12" t="s">
        <v>127</v>
      </c>
      <c r="AA17" s="16"/>
    </row>
    <row r="18" spans="1:27" ht="20.25">
      <c r="A18" s="88" t="s">
        <v>32</v>
      </c>
      <c r="B18" s="98" t="s">
        <v>69</v>
      </c>
      <c r="C18" s="133">
        <v>232</v>
      </c>
      <c r="D18" s="148">
        <v>0</v>
      </c>
      <c r="E18" s="145">
        <f t="shared" si="2"/>
        <v>120</v>
      </c>
      <c r="F18" s="16">
        <f t="shared" si="0"/>
        <v>32</v>
      </c>
      <c r="G18" s="95">
        <f t="shared" si="3"/>
        <v>32</v>
      </c>
      <c r="H18" s="15">
        <v>32</v>
      </c>
      <c r="I18" s="12"/>
      <c r="J18" s="13"/>
      <c r="K18" s="15"/>
      <c r="L18" s="12"/>
      <c r="M18" s="12"/>
      <c r="N18" s="12"/>
      <c r="O18" s="12"/>
      <c r="P18" s="13"/>
      <c r="Q18" s="105">
        <f t="shared" si="4"/>
        <v>88</v>
      </c>
      <c r="R18" s="14">
        <f t="shared" si="1"/>
        <v>68</v>
      </c>
      <c r="S18" s="15">
        <v>68</v>
      </c>
      <c r="T18" s="12"/>
      <c r="U18" s="13"/>
      <c r="V18" s="15"/>
      <c r="W18" s="12"/>
      <c r="X18" s="12">
        <v>20</v>
      </c>
      <c r="Y18" s="12"/>
      <c r="Z18" s="12" t="s">
        <v>127</v>
      </c>
      <c r="AA18" s="16"/>
    </row>
    <row r="19" spans="1:27" ht="20.25">
      <c r="A19" s="88" t="s">
        <v>33</v>
      </c>
      <c r="B19" s="98" t="s">
        <v>70</v>
      </c>
      <c r="C19" s="133">
        <v>216</v>
      </c>
      <c r="D19" s="148">
        <v>0</v>
      </c>
      <c r="E19" s="145">
        <f t="shared" si="2"/>
        <v>100</v>
      </c>
      <c r="F19" s="16">
        <f t="shared" si="0"/>
        <v>48</v>
      </c>
      <c r="G19" s="95">
        <f t="shared" si="3"/>
        <v>48</v>
      </c>
      <c r="H19" s="15">
        <f>3*16</f>
        <v>48</v>
      </c>
      <c r="I19" s="12"/>
      <c r="J19" s="13"/>
      <c r="K19" s="15"/>
      <c r="L19" s="12"/>
      <c r="M19" s="12"/>
      <c r="N19" s="12"/>
      <c r="O19" s="12"/>
      <c r="P19" s="13"/>
      <c r="Q19" s="105">
        <f t="shared" si="4"/>
        <v>52</v>
      </c>
      <c r="R19" s="14">
        <f t="shared" si="1"/>
        <v>52</v>
      </c>
      <c r="S19" s="15">
        <v>52</v>
      </c>
      <c r="T19" s="12"/>
      <c r="U19" s="13"/>
      <c r="V19" s="15"/>
      <c r="W19" s="12"/>
      <c r="X19" s="12"/>
      <c r="Y19" s="12"/>
      <c r="Z19" s="12"/>
      <c r="AA19" s="16"/>
    </row>
    <row r="20" spans="1:27" ht="20.25">
      <c r="A20" s="88" t="s">
        <v>34</v>
      </c>
      <c r="B20" s="98" t="s">
        <v>128</v>
      </c>
      <c r="C20" s="133">
        <v>72</v>
      </c>
      <c r="D20" s="148">
        <v>0</v>
      </c>
      <c r="E20" s="145">
        <f t="shared" si="2"/>
        <v>66</v>
      </c>
      <c r="F20" s="16">
        <f t="shared" si="0"/>
        <v>32</v>
      </c>
      <c r="G20" s="95">
        <f t="shared" si="3"/>
        <v>32</v>
      </c>
      <c r="H20" s="15">
        <v>32</v>
      </c>
      <c r="I20" s="12"/>
      <c r="J20" s="13"/>
      <c r="K20" s="15"/>
      <c r="L20" s="12"/>
      <c r="M20" s="12"/>
      <c r="N20" s="12"/>
      <c r="O20" s="12"/>
      <c r="P20" s="13"/>
      <c r="Q20" s="105">
        <f t="shared" si="4"/>
        <v>34</v>
      </c>
      <c r="R20" s="14">
        <f t="shared" si="1"/>
        <v>34</v>
      </c>
      <c r="S20" s="15">
        <v>34</v>
      </c>
      <c r="T20" s="12"/>
      <c r="U20" s="13"/>
      <c r="V20" s="15"/>
      <c r="W20" s="12"/>
      <c r="X20" s="12"/>
      <c r="Y20" s="12"/>
      <c r="Z20" s="12"/>
      <c r="AA20" s="16"/>
    </row>
    <row r="21" spans="1:27" ht="20.25">
      <c r="A21" s="88" t="s">
        <v>35</v>
      </c>
      <c r="B21" s="98" t="s">
        <v>129</v>
      </c>
      <c r="C21" s="133">
        <v>220</v>
      </c>
      <c r="D21" s="148">
        <v>0</v>
      </c>
      <c r="E21" s="145">
        <f t="shared" si="2"/>
        <v>98</v>
      </c>
      <c r="F21" s="16">
        <f t="shared" si="0"/>
        <v>48</v>
      </c>
      <c r="G21" s="95">
        <f t="shared" si="3"/>
        <v>48</v>
      </c>
      <c r="H21" s="15">
        <v>48</v>
      </c>
      <c r="I21" s="12"/>
      <c r="J21" s="13"/>
      <c r="K21" s="15"/>
      <c r="L21" s="12"/>
      <c r="M21" s="12"/>
      <c r="N21" s="12"/>
      <c r="O21" s="12"/>
      <c r="P21" s="13"/>
      <c r="Q21" s="105">
        <f t="shared" si="4"/>
        <v>50</v>
      </c>
      <c r="R21" s="14">
        <f t="shared" si="1"/>
        <v>50</v>
      </c>
      <c r="S21" s="15">
        <v>50</v>
      </c>
      <c r="T21" s="12"/>
      <c r="U21" s="13"/>
      <c r="V21" s="15"/>
      <c r="W21" s="12"/>
      <c r="X21" s="12"/>
      <c r="Y21" s="12"/>
      <c r="Z21" s="12"/>
      <c r="AA21" s="16"/>
    </row>
    <row r="22" spans="1:27" ht="21" thickBot="1">
      <c r="A22" s="88" t="s">
        <v>36</v>
      </c>
      <c r="B22" s="98" t="s">
        <v>75</v>
      </c>
      <c r="C22" s="133">
        <v>110</v>
      </c>
      <c r="D22" s="148">
        <v>0</v>
      </c>
      <c r="E22" s="145">
        <f t="shared" si="2"/>
        <v>32</v>
      </c>
      <c r="F22" s="16">
        <f t="shared" si="0"/>
        <v>32</v>
      </c>
      <c r="G22" s="95">
        <f t="shared" si="3"/>
        <v>32</v>
      </c>
      <c r="H22" s="15">
        <v>32</v>
      </c>
      <c r="I22" s="12"/>
      <c r="J22" s="13"/>
      <c r="K22" s="15"/>
      <c r="L22" s="12"/>
      <c r="M22" s="12"/>
      <c r="N22" s="12"/>
      <c r="O22" s="12"/>
      <c r="P22" s="13"/>
      <c r="Q22" s="105">
        <f t="shared" si="4"/>
        <v>0</v>
      </c>
      <c r="R22" s="14">
        <f t="shared" si="1"/>
        <v>0</v>
      </c>
      <c r="S22" s="15"/>
      <c r="T22" s="12"/>
      <c r="U22" s="13"/>
      <c r="V22" s="15"/>
      <c r="W22" s="12"/>
      <c r="X22" s="12"/>
      <c r="Y22" s="12"/>
      <c r="Z22" s="12"/>
      <c r="AA22" s="16"/>
    </row>
    <row r="23" spans="1:27" ht="20.25">
      <c r="A23" s="156" t="s">
        <v>37</v>
      </c>
      <c r="B23" s="129" t="s">
        <v>130</v>
      </c>
      <c r="C23" s="132">
        <v>75</v>
      </c>
      <c r="D23" s="147">
        <f t="shared" ref="D23:D33" si="5">E23/30</f>
        <v>2.5</v>
      </c>
      <c r="E23" s="144">
        <f t="shared" si="2"/>
        <v>75</v>
      </c>
      <c r="F23" s="10">
        <f t="shared" si="0"/>
        <v>75</v>
      </c>
      <c r="G23" s="120">
        <f t="shared" si="3"/>
        <v>32</v>
      </c>
      <c r="H23" s="9">
        <v>18</v>
      </c>
      <c r="I23" s="6"/>
      <c r="J23" s="7">
        <v>14</v>
      </c>
      <c r="K23" s="9">
        <v>43</v>
      </c>
      <c r="L23" s="6"/>
      <c r="M23" s="6"/>
      <c r="N23" s="6"/>
      <c r="O23" s="6"/>
      <c r="P23" s="7" t="s">
        <v>58</v>
      </c>
      <c r="Q23" s="104">
        <f t="shared" si="4"/>
        <v>0</v>
      </c>
      <c r="R23" s="8">
        <f t="shared" si="1"/>
        <v>0</v>
      </c>
      <c r="S23" s="9"/>
      <c r="T23" s="124"/>
      <c r="U23" s="125"/>
      <c r="V23" s="130"/>
      <c r="W23" s="6"/>
      <c r="X23" s="6"/>
      <c r="Y23" s="6"/>
      <c r="Z23" s="6"/>
      <c r="AA23" s="131"/>
    </row>
    <row r="24" spans="1:27" ht="20.25">
      <c r="A24" s="112" t="s">
        <v>38</v>
      </c>
      <c r="B24" s="98" t="s">
        <v>132</v>
      </c>
      <c r="C24" s="133">
        <v>60</v>
      </c>
      <c r="D24" s="148">
        <f t="shared" si="5"/>
        <v>2</v>
      </c>
      <c r="E24" s="145">
        <f t="shared" si="2"/>
        <v>60</v>
      </c>
      <c r="F24" s="16">
        <f t="shared" si="0"/>
        <v>0</v>
      </c>
      <c r="G24" s="95">
        <f t="shared" si="3"/>
        <v>0</v>
      </c>
      <c r="H24" s="15"/>
      <c r="I24" s="12"/>
      <c r="J24" s="13"/>
      <c r="K24" s="15"/>
      <c r="L24" s="12"/>
      <c r="M24" s="12"/>
      <c r="N24" s="12"/>
      <c r="O24" s="12"/>
      <c r="P24" s="13"/>
      <c r="Q24" s="105">
        <f t="shared" si="4"/>
        <v>60</v>
      </c>
      <c r="R24" s="14">
        <f t="shared" si="1"/>
        <v>34</v>
      </c>
      <c r="S24" s="15">
        <v>18</v>
      </c>
      <c r="T24" s="12"/>
      <c r="U24" s="13">
        <v>16</v>
      </c>
      <c r="V24" s="15">
        <v>26</v>
      </c>
      <c r="W24" s="12"/>
      <c r="X24" s="12"/>
      <c r="Y24" s="12"/>
      <c r="Z24" s="12"/>
      <c r="AA24" s="16" t="s">
        <v>58</v>
      </c>
    </row>
    <row r="25" spans="1:27" ht="20.25">
      <c r="A25" s="112" t="s">
        <v>39</v>
      </c>
      <c r="B25" s="98" t="s">
        <v>131</v>
      </c>
      <c r="C25" s="133">
        <v>90</v>
      </c>
      <c r="D25" s="148">
        <f t="shared" si="5"/>
        <v>3</v>
      </c>
      <c r="E25" s="145">
        <f t="shared" si="2"/>
        <v>90</v>
      </c>
      <c r="F25" s="16">
        <f t="shared" si="0"/>
        <v>90</v>
      </c>
      <c r="G25" s="95">
        <f t="shared" si="3"/>
        <v>48</v>
      </c>
      <c r="H25" s="15">
        <v>28</v>
      </c>
      <c r="I25" s="12"/>
      <c r="J25" s="13">
        <v>20</v>
      </c>
      <c r="K25" s="15">
        <v>42</v>
      </c>
      <c r="L25" s="12"/>
      <c r="M25" s="12"/>
      <c r="N25" s="12"/>
      <c r="O25" s="12" t="s">
        <v>97</v>
      </c>
      <c r="P25" s="13"/>
      <c r="Q25" s="105">
        <f t="shared" si="4"/>
        <v>0</v>
      </c>
      <c r="R25" s="14">
        <f t="shared" si="1"/>
        <v>0</v>
      </c>
      <c r="S25" s="15"/>
      <c r="T25" s="12"/>
      <c r="U25" s="13"/>
      <c r="V25" s="15"/>
      <c r="W25" s="12"/>
      <c r="X25" s="12"/>
      <c r="Y25" s="12"/>
      <c r="Z25" s="12"/>
      <c r="AA25" s="16"/>
    </row>
    <row r="26" spans="1:27" ht="20.25">
      <c r="A26" s="112" t="s">
        <v>40</v>
      </c>
      <c r="B26" s="98" t="s">
        <v>133</v>
      </c>
      <c r="C26" s="133">
        <v>105</v>
      </c>
      <c r="D26" s="148">
        <f t="shared" si="5"/>
        <v>3.5</v>
      </c>
      <c r="E26" s="145">
        <f t="shared" si="2"/>
        <v>105</v>
      </c>
      <c r="F26" s="16">
        <f t="shared" si="0"/>
        <v>0</v>
      </c>
      <c r="G26" s="95">
        <f t="shared" si="3"/>
        <v>0</v>
      </c>
      <c r="H26" s="15"/>
      <c r="I26" s="12"/>
      <c r="J26" s="13"/>
      <c r="K26" s="15"/>
      <c r="L26" s="12"/>
      <c r="M26" s="12"/>
      <c r="N26" s="12"/>
      <c r="O26" s="12"/>
      <c r="P26" s="13"/>
      <c r="Q26" s="105">
        <f t="shared" si="4"/>
        <v>105</v>
      </c>
      <c r="R26" s="14">
        <f t="shared" si="1"/>
        <v>50</v>
      </c>
      <c r="S26" s="15">
        <v>34</v>
      </c>
      <c r="T26" s="12"/>
      <c r="U26" s="13">
        <v>16</v>
      </c>
      <c r="V26" s="15">
        <v>55</v>
      </c>
      <c r="W26" s="12"/>
      <c r="X26" s="12"/>
      <c r="Y26" s="12"/>
      <c r="Z26" s="12"/>
      <c r="AA26" s="16" t="s">
        <v>58</v>
      </c>
    </row>
    <row r="27" spans="1:27" ht="20.25">
      <c r="A27" s="112" t="s">
        <v>41</v>
      </c>
      <c r="B27" s="98" t="s">
        <v>134</v>
      </c>
      <c r="C27" s="133">
        <v>90</v>
      </c>
      <c r="D27" s="148">
        <f t="shared" si="5"/>
        <v>3</v>
      </c>
      <c r="E27" s="145">
        <f t="shared" si="2"/>
        <v>90</v>
      </c>
      <c r="F27" s="16">
        <f t="shared" si="0"/>
        <v>0</v>
      </c>
      <c r="G27" s="95">
        <f t="shared" si="3"/>
        <v>0</v>
      </c>
      <c r="H27" s="15"/>
      <c r="I27" s="12"/>
      <c r="J27" s="13"/>
      <c r="K27" s="15"/>
      <c r="L27" s="12"/>
      <c r="M27" s="12"/>
      <c r="N27" s="12"/>
      <c r="O27" s="12"/>
      <c r="P27" s="13"/>
      <c r="Q27" s="105">
        <f t="shared" si="4"/>
        <v>90</v>
      </c>
      <c r="R27" s="14">
        <f t="shared" si="1"/>
        <v>50</v>
      </c>
      <c r="S27" s="15">
        <v>34</v>
      </c>
      <c r="T27" s="12"/>
      <c r="U27" s="13">
        <v>16</v>
      </c>
      <c r="V27" s="15">
        <v>40</v>
      </c>
      <c r="W27" s="12"/>
      <c r="X27" s="12"/>
      <c r="Y27" s="12"/>
      <c r="Z27" s="12"/>
      <c r="AA27" s="16" t="s">
        <v>58</v>
      </c>
    </row>
    <row r="28" spans="1:27" ht="20.25">
      <c r="A28" s="112" t="s">
        <v>52</v>
      </c>
      <c r="B28" s="98" t="s">
        <v>135</v>
      </c>
      <c r="C28" s="133">
        <v>90</v>
      </c>
      <c r="D28" s="148">
        <f t="shared" si="5"/>
        <v>3</v>
      </c>
      <c r="E28" s="145">
        <f t="shared" si="2"/>
        <v>90</v>
      </c>
      <c r="F28" s="16">
        <f t="shared" si="0"/>
        <v>90</v>
      </c>
      <c r="G28" s="95">
        <f t="shared" si="3"/>
        <v>48</v>
      </c>
      <c r="H28" s="15">
        <v>18</v>
      </c>
      <c r="I28" s="12"/>
      <c r="J28" s="13">
        <v>30</v>
      </c>
      <c r="K28" s="15">
        <v>42</v>
      </c>
      <c r="L28" s="12"/>
      <c r="M28" s="12"/>
      <c r="N28" s="12"/>
      <c r="O28" s="12"/>
      <c r="P28" s="13" t="s">
        <v>58</v>
      </c>
      <c r="Q28" s="105">
        <f t="shared" si="4"/>
        <v>0</v>
      </c>
      <c r="R28" s="14">
        <f t="shared" si="1"/>
        <v>0</v>
      </c>
      <c r="S28" s="15"/>
      <c r="T28" s="12"/>
      <c r="U28" s="13"/>
      <c r="V28" s="15"/>
      <c r="W28" s="12"/>
      <c r="X28" s="12"/>
      <c r="Y28" s="12"/>
      <c r="Z28" s="12"/>
      <c r="AA28" s="16"/>
    </row>
    <row r="29" spans="1:27" ht="20.25">
      <c r="A29" s="112" t="s">
        <v>53</v>
      </c>
      <c r="B29" s="98" t="s">
        <v>136</v>
      </c>
      <c r="C29" s="143">
        <v>90</v>
      </c>
      <c r="D29" s="148">
        <f t="shared" si="5"/>
        <v>3</v>
      </c>
      <c r="E29" s="146">
        <f t="shared" si="2"/>
        <v>90</v>
      </c>
      <c r="F29" s="16">
        <f t="shared" si="0"/>
        <v>90</v>
      </c>
      <c r="G29" s="95">
        <f t="shared" si="3"/>
        <v>48</v>
      </c>
      <c r="H29" s="84">
        <v>28</v>
      </c>
      <c r="I29" s="85"/>
      <c r="J29" s="18">
        <v>20</v>
      </c>
      <c r="K29" s="84">
        <v>42</v>
      </c>
      <c r="L29" s="85"/>
      <c r="M29" s="85"/>
      <c r="N29" s="85"/>
      <c r="O29" s="85"/>
      <c r="P29" s="18" t="s">
        <v>58</v>
      </c>
      <c r="Q29" s="105">
        <f t="shared" si="4"/>
        <v>0</v>
      </c>
      <c r="R29" s="14">
        <f t="shared" si="1"/>
        <v>0</v>
      </c>
      <c r="S29" s="84"/>
      <c r="T29" s="85"/>
      <c r="U29" s="18"/>
      <c r="V29" s="84"/>
      <c r="W29" s="85"/>
      <c r="X29" s="85"/>
      <c r="Y29" s="85"/>
      <c r="Z29" s="85"/>
      <c r="AA29" s="86"/>
    </row>
    <row r="30" spans="1:27" ht="20.25">
      <c r="A30" s="157" t="s">
        <v>54</v>
      </c>
      <c r="B30" s="158" t="s">
        <v>137</v>
      </c>
      <c r="C30" s="159">
        <v>60</v>
      </c>
      <c r="D30" s="148">
        <f t="shared" si="5"/>
        <v>2</v>
      </c>
      <c r="E30" s="146">
        <f t="shared" si="2"/>
        <v>60</v>
      </c>
      <c r="F30" s="16">
        <f t="shared" si="0"/>
        <v>0</v>
      </c>
      <c r="G30" s="95">
        <f t="shared" si="3"/>
        <v>0</v>
      </c>
      <c r="H30" s="160"/>
      <c r="I30" s="161"/>
      <c r="J30" s="162"/>
      <c r="K30" s="160"/>
      <c r="L30" s="161"/>
      <c r="M30" s="161"/>
      <c r="N30" s="161"/>
      <c r="O30" s="161"/>
      <c r="P30" s="162"/>
      <c r="Q30" s="105">
        <f t="shared" si="4"/>
        <v>60</v>
      </c>
      <c r="R30" s="14">
        <f t="shared" si="1"/>
        <v>34</v>
      </c>
      <c r="S30" s="160">
        <v>24</v>
      </c>
      <c r="T30" s="161"/>
      <c r="U30" s="162">
        <v>10</v>
      </c>
      <c r="V30" s="160">
        <v>26</v>
      </c>
      <c r="W30" s="161"/>
      <c r="X30" s="161"/>
      <c r="Y30" s="161"/>
      <c r="Z30" s="161" t="s">
        <v>97</v>
      </c>
      <c r="AA30" s="155"/>
    </row>
    <row r="31" spans="1:27" ht="21" thickBot="1">
      <c r="A31" s="157" t="s">
        <v>78</v>
      </c>
      <c r="B31" s="158" t="s">
        <v>138</v>
      </c>
      <c r="C31" s="159">
        <v>105</v>
      </c>
      <c r="D31" s="150">
        <f t="shared" si="5"/>
        <v>3.5</v>
      </c>
      <c r="E31" s="293">
        <f t="shared" si="2"/>
        <v>105</v>
      </c>
      <c r="F31" s="110">
        <f t="shared" si="0"/>
        <v>105</v>
      </c>
      <c r="G31" s="294">
        <f t="shared" si="3"/>
        <v>48</v>
      </c>
      <c r="H31" s="160">
        <v>28</v>
      </c>
      <c r="I31" s="161"/>
      <c r="J31" s="162">
        <v>20</v>
      </c>
      <c r="K31" s="160">
        <v>57</v>
      </c>
      <c r="L31" s="161"/>
      <c r="M31" s="161"/>
      <c r="N31" s="161"/>
      <c r="O31" s="161" t="s">
        <v>97</v>
      </c>
      <c r="P31" s="162"/>
      <c r="Q31" s="181">
        <f t="shared" si="4"/>
        <v>0</v>
      </c>
      <c r="R31" s="295">
        <f t="shared" si="1"/>
        <v>0</v>
      </c>
      <c r="S31" s="160"/>
      <c r="T31" s="161"/>
      <c r="U31" s="162"/>
      <c r="V31" s="160"/>
      <c r="W31" s="161"/>
      <c r="X31" s="161"/>
      <c r="Y31" s="161"/>
      <c r="Z31" s="161"/>
      <c r="AA31" s="155"/>
    </row>
    <row r="32" spans="1:27" ht="21" thickBot="1">
      <c r="A32" s="365" t="s">
        <v>140</v>
      </c>
      <c r="B32" s="366" t="s">
        <v>121</v>
      </c>
      <c r="C32" s="367">
        <v>120</v>
      </c>
      <c r="D32" s="368">
        <f t="shared" si="5"/>
        <v>4</v>
      </c>
      <c r="E32" s="369">
        <f t="shared" si="2"/>
        <v>120</v>
      </c>
      <c r="F32" s="370">
        <f t="shared" si="0"/>
        <v>0</v>
      </c>
      <c r="G32" s="371">
        <f t="shared" si="3"/>
        <v>0</v>
      </c>
      <c r="H32" s="372"/>
      <c r="I32" s="373"/>
      <c r="J32" s="374"/>
      <c r="K32" s="372"/>
      <c r="L32" s="373"/>
      <c r="M32" s="373"/>
      <c r="N32" s="373"/>
      <c r="O32" s="373"/>
      <c r="P32" s="374"/>
      <c r="Q32" s="375">
        <f t="shared" si="4"/>
        <v>120</v>
      </c>
      <c r="R32" s="376">
        <f t="shared" si="1"/>
        <v>68</v>
      </c>
      <c r="S32" s="372">
        <v>34</v>
      </c>
      <c r="T32" s="373"/>
      <c r="U32" s="374">
        <v>34</v>
      </c>
      <c r="V32" s="372">
        <v>52</v>
      </c>
      <c r="W32" s="373"/>
      <c r="X32" s="373"/>
      <c r="Y32" s="373"/>
      <c r="Z32" s="373"/>
      <c r="AA32" s="370" t="s">
        <v>58</v>
      </c>
    </row>
    <row r="33" spans="1:27" ht="21" thickBot="1">
      <c r="A33" s="269" t="s">
        <v>139</v>
      </c>
      <c r="B33" s="270" t="s">
        <v>120</v>
      </c>
      <c r="C33" s="271">
        <v>315</v>
      </c>
      <c r="D33" s="272">
        <f t="shared" si="5"/>
        <v>4.5</v>
      </c>
      <c r="E33" s="296">
        <f t="shared" si="2"/>
        <v>135</v>
      </c>
      <c r="F33" s="297">
        <f t="shared" si="0"/>
        <v>0</v>
      </c>
      <c r="G33" s="298">
        <f t="shared" si="3"/>
        <v>0</v>
      </c>
      <c r="H33" s="276"/>
      <c r="I33" s="277"/>
      <c r="J33" s="278"/>
      <c r="K33" s="276"/>
      <c r="L33" s="277"/>
      <c r="M33" s="277"/>
      <c r="N33" s="277"/>
      <c r="O33" s="277"/>
      <c r="P33" s="278"/>
      <c r="Q33" s="299">
        <f t="shared" si="4"/>
        <v>135</v>
      </c>
      <c r="R33" s="300">
        <f t="shared" si="1"/>
        <v>90</v>
      </c>
      <c r="S33" s="276"/>
      <c r="T33" s="281"/>
      <c r="U33" s="282">
        <v>90</v>
      </c>
      <c r="V33" s="283">
        <v>45</v>
      </c>
      <c r="W33" s="277"/>
      <c r="X33" s="277"/>
      <c r="Y33" s="277"/>
      <c r="Z33" s="277"/>
      <c r="AA33" s="284" t="s">
        <v>58</v>
      </c>
    </row>
    <row r="34" spans="1:27" ht="21" thickBot="1">
      <c r="A34" s="115"/>
      <c r="B34" s="116" t="s">
        <v>42</v>
      </c>
      <c r="C34" s="117">
        <f t="shared" ref="C34:K34" si="6">SUM(C14:C33)</f>
        <v>2632</v>
      </c>
      <c r="D34" s="117">
        <f t="shared" si="6"/>
        <v>34</v>
      </c>
      <c r="E34" s="117">
        <f t="shared" si="6"/>
        <v>1740</v>
      </c>
      <c r="F34" s="117">
        <f t="shared" si="6"/>
        <v>770</v>
      </c>
      <c r="G34" s="117">
        <f t="shared" si="6"/>
        <v>544</v>
      </c>
      <c r="H34" s="117">
        <f t="shared" si="6"/>
        <v>440</v>
      </c>
      <c r="I34" s="117">
        <f t="shared" si="6"/>
        <v>0</v>
      </c>
      <c r="J34" s="117">
        <f t="shared" si="6"/>
        <v>104</v>
      </c>
      <c r="K34" s="117">
        <f t="shared" si="6"/>
        <v>226</v>
      </c>
      <c r="L34" s="117">
        <v>0</v>
      </c>
      <c r="M34" s="117">
        <f>SUM(M14:M33)</f>
        <v>0</v>
      </c>
      <c r="N34" s="117">
        <f>SUM(N14:N33)</f>
        <v>0</v>
      </c>
      <c r="O34" s="117">
        <v>2</v>
      </c>
      <c r="P34" s="117">
        <v>3</v>
      </c>
      <c r="Q34" s="23">
        <f>SUM(Q14:Q33)</f>
        <v>970</v>
      </c>
      <c r="R34" s="23">
        <f>SUM(R14:R32)</f>
        <v>576</v>
      </c>
      <c r="S34" s="23">
        <f>SUM(S14:S33)</f>
        <v>484</v>
      </c>
      <c r="T34" s="23">
        <f>SUM(T14:T33)</f>
        <v>0</v>
      </c>
      <c r="U34" s="23">
        <f>SUM(U14:U33)</f>
        <v>182</v>
      </c>
      <c r="V34" s="23">
        <f>SUM(V14:V33)</f>
        <v>244</v>
      </c>
      <c r="W34" s="23">
        <v>0</v>
      </c>
      <c r="X34" s="23">
        <f>SUM(X14:X33)</f>
        <v>60</v>
      </c>
      <c r="Y34" s="23">
        <f>SUM(Y14:Y33)</f>
        <v>0</v>
      </c>
      <c r="Z34" s="23">
        <v>4</v>
      </c>
      <c r="AA34" s="23">
        <v>4</v>
      </c>
    </row>
    <row r="35" spans="1:27" ht="21" thickBot="1">
      <c r="A35" s="592"/>
      <c r="B35" s="24" t="s">
        <v>43</v>
      </c>
      <c r="C35" s="25"/>
      <c r="D35" s="26"/>
      <c r="E35" s="27"/>
      <c r="F35" s="28"/>
      <c r="G35" s="29">
        <f>G34/J10</f>
        <v>34</v>
      </c>
      <c r="H35" s="30"/>
      <c r="I35" s="31"/>
      <c r="J35" s="31"/>
      <c r="K35" s="31"/>
      <c r="L35" s="31"/>
      <c r="M35" s="31"/>
      <c r="N35" s="31"/>
      <c r="O35" s="32"/>
      <c r="P35" s="33"/>
      <c r="Q35" s="28"/>
      <c r="R35" s="34">
        <f>SUM(R14:R32)/U10</f>
        <v>33.882352941176471</v>
      </c>
      <c r="S35" s="35"/>
      <c r="T35" s="25"/>
      <c r="U35" s="25"/>
      <c r="V35" s="25"/>
      <c r="W35" s="25"/>
      <c r="X35" s="25"/>
      <c r="Y35" s="25"/>
      <c r="Z35" s="36"/>
      <c r="AA35" s="90"/>
    </row>
    <row r="36" spans="1:27" ht="21" thickBot="1">
      <c r="A36" s="593"/>
      <c r="B36" s="37" t="s">
        <v>44</v>
      </c>
      <c r="C36" s="27"/>
      <c r="D36" s="38"/>
      <c r="E36" s="27"/>
      <c r="F36" s="39"/>
      <c r="G36" s="40"/>
      <c r="H36" s="41"/>
      <c r="I36" s="27"/>
      <c r="J36" s="27"/>
      <c r="K36" s="27"/>
      <c r="L36" s="27"/>
      <c r="M36" s="27"/>
      <c r="N36" s="42"/>
      <c r="O36" s="23">
        <v>2</v>
      </c>
      <c r="P36" s="43"/>
      <c r="Q36" s="44"/>
      <c r="R36" s="45"/>
      <c r="S36" s="46"/>
      <c r="T36" s="46"/>
      <c r="U36" s="46"/>
      <c r="V36" s="46"/>
      <c r="W36" s="46"/>
      <c r="X36" s="46"/>
      <c r="Y36" s="42"/>
      <c r="Z36" s="23">
        <v>4</v>
      </c>
      <c r="AA36" s="91"/>
    </row>
    <row r="37" spans="1:27" ht="21" thickBot="1">
      <c r="A37" s="593"/>
      <c r="B37" s="37" t="s">
        <v>45</v>
      </c>
      <c r="C37" s="27"/>
      <c r="D37" s="38"/>
      <c r="E37" s="27"/>
      <c r="F37" s="39"/>
      <c r="G37" s="42"/>
      <c r="H37" s="41"/>
      <c r="I37" s="27"/>
      <c r="J37" s="27"/>
      <c r="K37" s="27"/>
      <c r="L37" s="47"/>
      <c r="M37" s="27"/>
      <c r="N37" s="46"/>
      <c r="O37" s="40"/>
      <c r="P37" s="23">
        <v>3</v>
      </c>
      <c r="Q37" s="44"/>
      <c r="R37" s="46"/>
      <c r="S37" s="46"/>
      <c r="T37" s="46"/>
      <c r="U37" s="46"/>
      <c r="V37" s="46"/>
      <c r="W37" s="48"/>
      <c r="X37" s="46"/>
      <c r="Y37" s="46"/>
      <c r="Z37" s="40"/>
      <c r="AA37" s="23">
        <v>5</v>
      </c>
    </row>
    <row r="38" spans="1:27" ht="21" thickBot="1">
      <c r="A38" s="593"/>
      <c r="B38" s="49" t="s">
        <v>46</v>
      </c>
      <c r="C38" s="47"/>
      <c r="D38" s="50"/>
      <c r="E38" s="47"/>
      <c r="F38" s="51"/>
      <c r="G38" s="50"/>
      <c r="H38" s="52"/>
      <c r="I38" s="53"/>
      <c r="J38" s="53"/>
      <c r="K38" s="54"/>
      <c r="L38" s="23">
        <v>0</v>
      </c>
      <c r="M38" s="55"/>
      <c r="N38" s="56"/>
      <c r="O38" s="56"/>
      <c r="P38" s="57"/>
      <c r="Q38" s="58"/>
      <c r="R38" s="48"/>
      <c r="S38" s="48"/>
      <c r="T38" s="48"/>
      <c r="U38" s="48"/>
      <c r="V38" s="59"/>
      <c r="W38" s="23">
        <v>0</v>
      </c>
      <c r="X38" s="51"/>
      <c r="Y38" s="47"/>
      <c r="Z38" s="48"/>
      <c r="AA38" s="92"/>
    </row>
    <row r="39" spans="1:27" ht="21" thickBot="1">
      <c r="A39" s="594"/>
      <c r="B39" s="87" t="s">
        <v>47</v>
      </c>
      <c r="C39" s="60">
        <f>SUM(C35:C38)</f>
        <v>0</v>
      </c>
      <c r="D39" s="60">
        <f t="shared" ref="D39:AA39" si="7">SUM(D35:D38)</f>
        <v>0</v>
      </c>
      <c r="E39" s="60">
        <f t="shared" si="7"/>
        <v>0</v>
      </c>
      <c r="F39" s="61">
        <f t="shared" si="7"/>
        <v>0</v>
      </c>
      <c r="G39" s="136">
        <f>SUM(G35:G38)</f>
        <v>34</v>
      </c>
      <c r="H39" s="22">
        <f t="shared" si="7"/>
        <v>0</v>
      </c>
      <c r="I39" s="20">
        <f t="shared" si="7"/>
        <v>0</v>
      </c>
      <c r="J39" s="20">
        <f t="shared" si="7"/>
        <v>0</v>
      </c>
      <c r="K39" s="21">
        <f t="shared" si="7"/>
        <v>0</v>
      </c>
      <c r="L39" s="23">
        <f t="shared" si="7"/>
        <v>0</v>
      </c>
      <c r="M39" s="22">
        <f t="shared" si="7"/>
        <v>0</v>
      </c>
      <c r="N39" s="20">
        <f t="shared" si="7"/>
        <v>0</v>
      </c>
      <c r="O39" s="20">
        <f>SUM(O35:O38)</f>
        <v>2</v>
      </c>
      <c r="P39" s="20">
        <f t="shared" si="7"/>
        <v>3</v>
      </c>
      <c r="Q39" s="61">
        <f t="shared" si="7"/>
        <v>0</v>
      </c>
      <c r="R39" s="136">
        <f t="shared" si="7"/>
        <v>33.882352941176471</v>
      </c>
      <c r="S39" s="118">
        <f t="shared" si="7"/>
        <v>0</v>
      </c>
      <c r="T39" s="60">
        <f t="shared" si="7"/>
        <v>0</v>
      </c>
      <c r="U39" s="60">
        <f t="shared" si="7"/>
        <v>0</v>
      </c>
      <c r="V39" s="60">
        <f t="shared" si="7"/>
        <v>0</v>
      </c>
      <c r="W39" s="60">
        <f t="shared" si="7"/>
        <v>0</v>
      </c>
      <c r="X39" s="60">
        <f t="shared" si="7"/>
        <v>0</v>
      </c>
      <c r="Y39" s="60">
        <f t="shared" si="7"/>
        <v>0</v>
      </c>
      <c r="Z39" s="60">
        <f t="shared" si="7"/>
        <v>4</v>
      </c>
      <c r="AA39" s="93">
        <f t="shared" si="7"/>
        <v>5</v>
      </c>
    </row>
    <row r="40" spans="1:27" ht="20.25">
      <c r="A40" s="62"/>
      <c r="B40" s="62"/>
      <c r="C40" s="63"/>
      <c r="D40" s="62"/>
      <c r="E40" s="63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</row>
    <row r="41" spans="1:27" ht="20.25">
      <c r="A41" s="62"/>
      <c r="B41" s="62"/>
      <c r="C41" s="63"/>
      <c r="D41" s="62"/>
      <c r="E41" s="63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</row>
    <row r="42" spans="1:27" ht="20.25">
      <c r="A42" s="62"/>
      <c r="B42" s="62"/>
      <c r="C42" s="63"/>
      <c r="D42" s="62"/>
      <c r="E42" s="63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</row>
    <row r="43" spans="1:27" ht="26.25">
      <c r="A43" s="1"/>
      <c r="B43" s="64" t="s">
        <v>85</v>
      </c>
      <c r="C43" s="64"/>
      <c r="D43" s="64"/>
      <c r="E43" s="64"/>
      <c r="F43" s="64"/>
      <c r="G43" s="64"/>
      <c r="H43" s="64"/>
      <c r="I43" s="64"/>
      <c r="J43" s="64"/>
      <c r="K43" s="64" t="s">
        <v>55</v>
      </c>
      <c r="L43" s="64"/>
      <c r="M43" s="64"/>
      <c r="N43" s="64"/>
      <c r="O43" s="64"/>
      <c r="P43" s="64"/>
      <c r="Q43" s="64"/>
      <c r="R43" s="65"/>
      <c r="S43" s="65"/>
      <c r="T43" s="66" t="s">
        <v>90</v>
      </c>
      <c r="U43" s="67"/>
      <c r="V43" s="67" t="s">
        <v>88</v>
      </c>
      <c r="W43" s="67"/>
      <c r="X43" s="67"/>
      <c r="Y43" s="68"/>
      <c r="Z43" s="68"/>
      <c r="AA43" s="68"/>
    </row>
    <row r="44" spans="1:27" ht="26.25">
      <c r="A44" s="69"/>
      <c r="B44" s="595"/>
      <c r="C44" s="595"/>
      <c r="D44" s="595"/>
      <c r="E44" s="595"/>
      <c r="F44" s="595"/>
      <c r="G44" s="595"/>
      <c r="H44" s="595"/>
      <c r="I44" s="595"/>
      <c r="J44" s="595"/>
      <c r="K44" s="69"/>
      <c r="L44" s="69"/>
      <c r="M44" s="69"/>
      <c r="N44" s="69"/>
      <c r="O44" s="69"/>
      <c r="P44" s="69"/>
      <c r="Q44" s="69"/>
      <c r="R44" s="69" t="s">
        <v>48</v>
      </c>
      <c r="S44" s="71"/>
      <c r="T44" s="72" t="s">
        <v>49</v>
      </c>
      <c r="U44" s="73" t="s">
        <v>89</v>
      </c>
      <c r="V44" s="73"/>
      <c r="W44" s="73"/>
      <c r="X44" s="72"/>
      <c r="Y44" s="72"/>
      <c r="Z44" s="74"/>
      <c r="AA44" s="74"/>
    </row>
    <row r="45" spans="1:27" ht="26.25">
      <c r="A45" s="69"/>
      <c r="B45" s="142"/>
      <c r="C45" s="142"/>
      <c r="D45" s="142"/>
      <c r="E45" s="142"/>
      <c r="F45" s="142"/>
      <c r="G45" s="142"/>
      <c r="H45" s="142"/>
      <c r="I45" s="142"/>
      <c r="J45" s="142"/>
      <c r="K45" s="69"/>
      <c r="L45" s="69"/>
      <c r="M45" s="69"/>
      <c r="N45" s="69"/>
      <c r="O45" s="69"/>
      <c r="P45" s="69"/>
      <c r="Q45" s="69"/>
      <c r="R45" s="69"/>
      <c r="S45" s="71"/>
      <c r="T45" s="72"/>
      <c r="U45" s="73"/>
      <c r="V45" s="73"/>
      <c r="W45" s="73"/>
      <c r="X45" s="72"/>
      <c r="Y45" s="72"/>
      <c r="Z45" s="74"/>
      <c r="AA45" s="74"/>
    </row>
    <row r="46" spans="1:27" ht="26.25">
      <c r="A46" s="69"/>
      <c r="B46" s="142"/>
      <c r="C46" s="142"/>
      <c r="D46" s="142"/>
      <c r="E46" s="142"/>
      <c r="F46" s="142"/>
      <c r="G46" s="142"/>
      <c r="H46" s="142"/>
      <c r="I46" s="142"/>
      <c r="J46" s="142"/>
      <c r="K46" s="64"/>
      <c r="L46" s="64"/>
      <c r="M46" s="64"/>
      <c r="N46" s="64"/>
      <c r="O46" s="64"/>
      <c r="P46" s="64"/>
      <c r="Q46" s="64"/>
      <c r="R46" s="64"/>
      <c r="S46" s="64"/>
      <c r="T46" s="66"/>
      <c r="U46" s="66"/>
      <c r="V46" s="66"/>
      <c r="W46" s="66"/>
      <c r="X46" s="75"/>
      <c r="Y46" s="75"/>
      <c r="Z46" s="76"/>
      <c r="AA46" s="76"/>
    </row>
    <row r="47" spans="1:27" ht="26.25">
      <c r="A47" s="69"/>
      <c r="B47" s="142"/>
      <c r="C47" s="142"/>
      <c r="D47" s="142"/>
      <c r="E47" s="142"/>
      <c r="F47" s="142"/>
      <c r="G47" s="142"/>
      <c r="H47" s="142"/>
      <c r="I47" s="142"/>
      <c r="J47" s="142"/>
      <c r="K47" s="64" t="s">
        <v>50</v>
      </c>
      <c r="L47" s="64"/>
      <c r="M47" s="64"/>
      <c r="N47" s="64"/>
      <c r="O47" s="64"/>
      <c r="P47" s="64"/>
      <c r="Q47" s="64"/>
      <c r="R47" s="65"/>
      <c r="S47" s="65"/>
      <c r="T47" s="66"/>
      <c r="U47" s="67"/>
      <c r="V47" s="67" t="s">
        <v>91</v>
      </c>
      <c r="W47" s="67"/>
      <c r="X47" s="67"/>
      <c r="Y47" s="68"/>
      <c r="Z47" s="76"/>
      <c r="AA47" s="76"/>
    </row>
    <row r="48" spans="1:27" ht="26.25">
      <c r="A48" s="69"/>
      <c r="B48" s="142"/>
      <c r="C48" s="142"/>
      <c r="D48" s="142"/>
      <c r="E48" s="142"/>
      <c r="F48" s="142"/>
      <c r="G48" s="142"/>
      <c r="H48" s="142"/>
      <c r="I48" s="142"/>
      <c r="J48" s="142"/>
      <c r="K48" s="69"/>
      <c r="L48" s="69"/>
      <c r="M48" s="69"/>
      <c r="N48" s="69"/>
      <c r="O48" s="69"/>
      <c r="P48" s="69"/>
      <c r="Q48" s="69"/>
      <c r="R48" s="69" t="s">
        <v>48</v>
      </c>
      <c r="S48" s="71"/>
      <c r="T48" s="72" t="s">
        <v>51</v>
      </c>
      <c r="U48" s="73" t="s">
        <v>89</v>
      </c>
      <c r="V48" s="73"/>
      <c r="W48" s="73"/>
      <c r="X48" s="72"/>
      <c r="Y48" s="72"/>
      <c r="Z48" s="76"/>
      <c r="AA48" s="76"/>
    </row>
  </sheetData>
  <mergeCells count="42">
    <mergeCell ref="A35:A39"/>
    <mergeCell ref="B44:J44"/>
    <mergeCell ref="G12:G13"/>
    <mergeCell ref="H12:J12"/>
    <mergeCell ref="O12:O13"/>
    <mergeCell ref="M11:M13"/>
    <mergeCell ref="N11:N13"/>
    <mergeCell ref="O11:P11"/>
    <mergeCell ref="X11:X13"/>
    <mergeCell ref="Y11:Y13"/>
    <mergeCell ref="Z11:AA11"/>
    <mergeCell ref="Z12:Z13"/>
    <mergeCell ref="AA12:AA13"/>
    <mergeCell ref="Q11:Q13"/>
    <mergeCell ref="W11:W13"/>
    <mergeCell ref="P12:P13"/>
    <mergeCell ref="R12:R13"/>
    <mergeCell ref="S12:U12"/>
    <mergeCell ref="R11:U11"/>
    <mergeCell ref="V11:V13"/>
    <mergeCell ref="W7:AA7"/>
    <mergeCell ref="A8:AA8"/>
    <mergeCell ref="A9:AA9"/>
    <mergeCell ref="A10:A13"/>
    <mergeCell ref="B10:B13"/>
    <mergeCell ref="C10:C13"/>
    <mergeCell ref="D10:D13"/>
    <mergeCell ref="E10:E13"/>
    <mergeCell ref="F10:I10"/>
    <mergeCell ref="K10:P10"/>
    <mergeCell ref="Q10:T10"/>
    <mergeCell ref="V10:AA10"/>
    <mergeCell ref="F11:F13"/>
    <mergeCell ref="G11:J11"/>
    <mergeCell ref="K11:K13"/>
    <mergeCell ref="L11:L13"/>
    <mergeCell ref="C6:AA6"/>
    <mergeCell ref="C1:AA1"/>
    <mergeCell ref="C2:AA2"/>
    <mergeCell ref="C3:AA3"/>
    <mergeCell ref="C4:AA4"/>
    <mergeCell ref="C5:AA5"/>
  </mergeCells>
  <printOptions horizontalCentered="1" verticalCentered="1"/>
  <pageMargins left="0.59055118110236227" right="0.39370078740157483" top="0.59055118110236227" bottom="0.39370078740157483" header="0.31496062992125984" footer="0.31496062992125984"/>
  <pageSetup paperSize="9" scale="43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AA42"/>
  <sheetViews>
    <sheetView topLeftCell="A8" zoomScale="57" zoomScaleNormal="57" workbookViewId="0">
      <selection activeCell="H23" sqref="H23"/>
    </sheetView>
  </sheetViews>
  <sheetFormatPr defaultRowHeight="15"/>
  <cols>
    <col min="2" max="2" width="73" customWidth="1"/>
  </cols>
  <sheetData>
    <row r="1" spans="1:27" ht="26.25">
      <c r="A1" s="1" t="s">
        <v>0</v>
      </c>
      <c r="B1" s="1"/>
      <c r="C1" s="559" t="s">
        <v>1</v>
      </c>
      <c r="D1" s="559"/>
      <c r="E1" s="559"/>
      <c r="F1" s="559"/>
      <c r="G1" s="559"/>
      <c r="H1" s="559"/>
      <c r="I1" s="559"/>
      <c r="J1" s="559"/>
      <c r="K1" s="559"/>
      <c r="L1" s="559"/>
      <c r="M1" s="559"/>
      <c r="N1" s="559"/>
      <c r="O1" s="559"/>
      <c r="P1" s="559"/>
      <c r="Q1" s="559"/>
      <c r="R1" s="559"/>
      <c r="S1" s="559"/>
      <c r="T1" s="559"/>
      <c r="U1" s="559"/>
      <c r="V1" s="559"/>
      <c r="W1" s="559"/>
      <c r="X1" s="559"/>
      <c r="Y1" s="559"/>
      <c r="Z1" s="559"/>
      <c r="AA1" s="559"/>
    </row>
    <row r="2" spans="1:27" ht="26.25">
      <c r="A2" s="1" t="s">
        <v>2</v>
      </c>
      <c r="B2" s="1"/>
      <c r="C2" s="559"/>
      <c r="D2" s="559"/>
      <c r="E2" s="559"/>
      <c r="F2" s="559"/>
      <c r="G2" s="559"/>
      <c r="H2" s="559"/>
      <c r="I2" s="559"/>
      <c r="J2" s="559"/>
      <c r="K2" s="559"/>
      <c r="L2" s="559"/>
      <c r="M2" s="559"/>
      <c r="N2" s="559"/>
      <c r="O2" s="559"/>
      <c r="P2" s="559"/>
      <c r="Q2" s="559"/>
      <c r="R2" s="559"/>
      <c r="S2" s="559"/>
      <c r="T2" s="559"/>
      <c r="U2" s="559"/>
      <c r="V2" s="559"/>
      <c r="W2" s="559"/>
      <c r="X2" s="559"/>
      <c r="Y2" s="559"/>
      <c r="Z2" s="559"/>
      <c r="AA2" s="559"/>
    </row>
    <row r="3" spans="1:27" ht="26.25">
      <c r="A3" s="1"/>
      <c r="B3" s="1"/>
      <c r="C3" s="560" t="s">
        <v>3</v>
      </c>
      <c r="D3" s="560"/>
      <c r="E3" s="560"/>
      <c r="F3" s="560"/>
      <c r="G3" s="560"/>
      <c r="H3" s="560"/>
      <c r="I3" s="560"/>
      <c r="J3" s="560"/>
      <c r="K3" s="560"/>
      <c r="L3" s="560"/>
      <c r="M3" s="560"/>
      <c r="N3" s="560"/>
      <c r="O3" s="560"/>
      <c r="P3" s="560"/>
      <c r="Q3" s="560"/>
      <c r="R3" s="560"/>
      <c r="S3" s="560"/>
      <c r="T3" s="560"/>
      <c r="U3" s="560"/>
      <c r="V3" s="560"/>
      <c r="W3" s="560"/>
      <c r="X3" s="560"/>
      <c r="Y3" s="560"/>
      <c r="Z3" s="560"/>
      <c r="AA3" s="560"/>
    </row>
    <row r="4" spans="1:27" ht="26.25">
      <c r="A4" s="1" t="s">
        <v>4</v>
      </c>
      <c r="B4" s="1"/>
      <c r="C4" s="559" t="s">
        <v>84</v>
      </c>
      <c r="D4" s="559"/>
      <c r="E4" s="559"/>
      <c r="F4" s="559"/>
      <c r="G4" s="559"/>
      <c r="H4" s="559"/>
      <c r="I4" s="559"/>
      <c r="J4" s="559"/>
      <c r="K4" s="559"/>
      <c r="L4" s="559"/>
      <c r="M4" s="559"/>
      <c r="N4" s="559"/>
      <c r="O4" s="559"/>
      <c r="P4" s="559"/>
      <c r="Q4" s="559"/>
      <c r="R4" s="559"/>
      <c r="S4" s="559"/>
      <c r="T4" s="559"/>
      <c r="U4" s="559"/>
      <c r="V4" s="559"/>
      <c r="W4" s="559"/>
      <c r="X4" s="559"/>
      <c r="Y4" s="559"/>
      <c r="Z4" s="559"/>
      <c r="AA4" s="559"/>
    </row>
    <row r="5" spans="1:27" ht="26.25">
      <c r="A5" s="1" t="s">
        <v>5</v>
      </c>
      <c r="B5" s="1"/>
      <c r="C5" s="561" t="s">
        <v>86</v>
      </c>
      <c r="D5" s="561"/>
      <c r="E5" s="561"/>
      <c r="F5" s="561"/>
      <c r="G5" s="561"/>
      <c r="H5" s="561"/>
      <c r="I5" s="561"/>
      <c r="J5" s="561"/>
      <c r="K5" s="561"/>
      <c r="L5" s="561"/>
      <c r="M5" s="561"/>
      <c r="N5" s="561"/>
      <c r="O5" s="561"/>
      <c r="P5" s="561"/>
      <c r="Q5" s="561"/>
      <c r="R5" s="561"/>
      <c r="S5" s="561"/>
      <c r="T5" s="561"/>
      <c r="U5" s="561"/>
      <c r="V5" s="561"/>
      <c r="W5" s="561"/>
      <c r="X5" s="561"/>
      <c r="Y5" s="561"/>
      <c r="Z5" s="561"/>
      <c r="AA5" s="561"/>
    </row>
    <row r="6" spans="1:27" ht="26.25">
      <c r="A6" s="1" t="s">
        <v>179</v>
      </c>
      <c r="B6" s="1"/>
      <c r="C6" s="559" t="s">
        <v>6</v>
      </c>
      <c r="D6" s="559"/>
      <c r="E6" s="559"/>
      <c r="F6" s="559"/>
      <c r="G6" s="559"/>
      <c r="H6" s="559"/>
      <c r="I6" s="559"/>
      <c r="J6" s="559"/>
      <c r="K6" s="559"/>
      <c r="L6" s="559"/>
      <c r="M6" s="559"/>
      <c r="N6" s="559"/>
      <c r="O6" s="559"/>
      <c r="P6" s="559"/>
      <c r="Q6" s="559"/>
      <c r="R6" s="559"/>
      <c r="S6" s="559"/>
      <c r="T6" s="559"/>
      <c r="U6" s="559"/>
      <c r="V6" s="559"/>
      <c r="W6" s="559"/>
      <c r="X6" s="559"/>
      <c r="Y6" s="559"/>
      <c r="Z6" s="559"/>
      <c r="AA6" s="559"/>
    </row>
    <row r="7" spans="1:27" ht="27" thickBo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562"/>
      <c r="X7" s="562"/>
      <c r="Y7" s="562"/>
      <c r="Z7" s="562"/>
      <c r="AA7" s="562"/>
    </row>
    <row r="8" spans="1:27" ht="21" thickBot="1">
      <c r="A8" s="563" t="s">
        <v>108</v>
      </c>
      <c r="B8" s="564"/>
      <c r="C8" s="564"/>
      <c r="D8" s="564"/>
      <c r="E8" s="564"/>
      <c r="F8" s="564"/>
      <c r="G8" s="564"/>
      <c r="H8" s="564"/>
      <c r="I8" s="564"/>
      <c r="J8" s="564"/>
      <c r="K8" s="564"/>
      <c r="L8" s="564"/>
      <c r="M8" s="564"/>
      <c r="N8" s="564"/>
      <c r="O8" s="564"/>
      <c r="P8" s="564"/>
      <c r="Q8" s="564"/>
      <c r="R8" s="564"/>
      <c r="S8" s="564"/>
      <c r="T8" s="564"/>
      <c r="U8" s="564"/>
      <c r="V8" s="564"/>
      <c r="W8" s="564"/>
      <c r="X8" s="564"/>
      <c r="Y8" s="564"/>
      <c r="Z8" s="564"/>
      <c r="AA8" s="565"/>
    </row>
    <row r="9" spans="1:27" ht="21" thickBot="1">
      <c r="A9" s="563" t="s">
        <v>62</v>
      </c>
      <c r="B9" s="564"/>
      <c r="C9" s="564"/>
      <c r="D9" s="564"/>
      <c r="E9" s="564"/>
      <c r="F9" s="564"/>
      <c r="G9" s="564"/>
      <c r="H9" s="564"/>
      <c r="I9" s="564"/>
      <c r="J9" s="564"/>
      <c r="K9" s="564"/>
      <c r="L9" s="564"/>
      <c r="M9" s="564"/>
      <c r="N9" s="564"/>
      <c r="O9" s="564"/>
      <c r="P9" s="564"/>
      <c r="Q9" s="564"/>
      <c r="R9" s="564"/>
      <c r="S9" s="564"/>
      <c r="T9" s="564"/>
      <c r="U9" s="564"/>
      <c r="V9" s="564"/>
      <c r="W9" s="564"/>
      <c r="X9" s="564"/>
      <c r="Y9" s="564"/>
      <c r="Z9" s="564"/>
      <c r="AA9" s="565"/>
    </row>
    <row r="10" spans="1:27" ht="21" thickBot="1">
      <c r="A10" s="566" t="s">
        <v>7</v>
      </c>
      <c r="B10" s="569" t="s">
        <v>8</v>
      </c>
      <c r="C10" s="566" t="s">
        <v>9</v>
      </c>
      <c r="D10" s="572" t="s">
        <v>10</v>
      </c>
      <c r="E10" s="573" t="s">
        <v>11</v>
      </c>
      <c r="F10" s="574" t="s">
        <v>106</v>
      </c>
      <c r="G10" s="575"/>
      <c r="H10" s="575"/>
      <c r="I10" s="575"/>
      <c r="J10" s="89">
        <v>15</v>
      </c>
      <c r="K10" s="575" t="s">
        <v>12</v>
      </c>
      <c r="L10" s="575"/>
      <c r="M10" s="575"/>
      <c r="N10" s="575"/>
      <c r="O10" s="575"/>
      <c r="P10" s="576"/>
      <c r="Q10" s="574" t="s">
        <v>107</v>
      </c>
      <c r="R10" s="575"/>
      <c r="S10" s="575"/>
      <c r="T10" s="576"/>
      <c r="U10" s="89">
        <v>17</v>
      </c>
      <c r="V10" s="574" t="s">
        <v>12</v>
      </c>
      <c r="W10" s="575"/>
      <c r="X10" s="575"/>
      <c r="Y10" s="575"/>
      <c r="Z10" s="575"/>
      <c r="AA10" s="576"/>
    </row>
    <row r="11" spans="1:27" ht="21" thickBot="1">
      <c r="A11" s="567"/>
      <c r="B11" s="570"/>
      <c r="C11" s="567"/>
      <c r="D11" s="572"/>
      <c r="E11" s="573"/>
      <c r="F11" s="577" t="s">
        <v>13</v>
      </c>
      <c r="G11" s="578" t="s">
        <v>14</v>
      </c>
      <c r="H11" s="579"/>
      <c r="I11" s="579"/>
      <c r="J11" s="579"/>
      <c r="K11" s="580" t="s">
        <v>15</v>
      </c>
      <c r="L11" s="582" t="s">
        <v>16</v>
      </c>
      <c r="M11" s="582" t="s">
        <v>17</v>
      </c>
      <c r="N11" s="582" t="s">
        <v>18</v>
      </c>
      <c r="O11" s="588" t="s">
        <v>19</v>
      </c>
      <c r="P11" s="589"/>
      <c r="Q11" s="568" t="s">
        <v>13</v>
      </c>
      <c r="R11" s="578" t="s">
        <v>14</v>
      </c>
      <c r="S11" s="579"/>
      <c r="T11" s="579"/>
      <c r="U11" s="579"/>
      <c r="V11" s="580" t="s">
        <v>15</v>
      </c>
      <c r="W11" s="582" t="s">
        <v>16</v>
      </c>
      <c r="X11" s="582" t="s">
        <v>17</v>
      </c>
      <c r="Y11" s="582" t="s">
        <v>18</v>
      </c>
      <c r="Z11" s="588" t="s">
        <v>19</v>
      </c>
      <c r="AA11" s="589"/>
    </row>
    <row r="12" spans="1:27" ht="21" thickBot="1">
      <c r="A12" s="567"/>
      <c r="B12" s="570"/>
      <c r="C12" s="567"/>
      <c r="D12" s="572"/>
      <c r="E12" s="573"/>
      <c r="F12" s="577"/>
      <c r="G12" s="586" t="s">
        <v>13</v>
      </c>
      <c r="H12" s="587" t="s">
        <v>20</v>
      </c>
      <c r="I12" s="587"/>
      <c r="J12" s="587"/>
      <c r="K12" s="581"/>
      <c r="L12" s="583"/>
      <c r="M12" s="583"/>
      <c r="N12" s="583"/>
      <c r="O12" s="590" t="s">
        <v>21</v>
      </c>
      <c r="P12" s="584" t="s">
        <v>22</v>
      </c>
      <c r="Q12" s="572"/>
      <c r="R12" s="586" t="s">
        <v>13</v>
      </c>
      <c r="S12" s="587" t="s">
        <v>20</v>
      </c>
      <c r="T12" s="587"/>
      <c r="U12" s="587"/>
      <c r="V12" s="581"/>
      <c r="W12" s="583"/>
      <c r="X12" s="583"/>
      <c r="Y12" s="583"/>
      <c r="Z12" s="590" t="s">
        <v>23</v>
      </c>
      <c r="AA12" s="584" t="s">
        <v>24</v>
      </c>
    </row>
    <row r="13" spans="1:27" ht="203.25" customHeight="1" thickBot="1">
      <c r="A13" s="568"/>
      <c r="B13" s="571"/>
      <c r="C13" s="568"/>
      <c r="D13" s="572"/>
      <c r="E13" s="573"/>
      <c r="F13" s="577"/>
      <c r="G13" s="586"/>
      <c r="H13" s="2" t="s">
        <v>25</v>
      </c>
      <c r="I13" s="3" t="s">
        <v>26</v>
      </c>
      <c r="J13" s="4" t="s">
        <v>27</v>
      </c>
      <c r="K13" s="581"/>
      <c r="L13" s="583"/>
      <c r="M13" s="583"/>
      <c r="N13" s="583"/>
      <c r="O13" s="591"/>
      <c r="P13" s="585"/>
      <c r="Q13" s="572"/>
      <c r="R13" s="586"/>
      <c r="S13" s="2" t="s">
        <v>25</v>
      </c>
      <c r="T13" s="3" t="s">
        <v>26</v>
      </c>
      <c r="U13" s="4" t="s">
        <v>27</v>
      </c>
      <c r="V13" s="581"/>
      <c r="W13" s="583"/>
      <c r="X13" s="583"/>
      <c r="Y13" s="583"/>
      <c r="Z13" s="591"/>
      <c r="AA13" s="585"/>
    </row>
    <row r="14" spans="1:27" ht="20.25">
      <c r="A14" s="82" t="s">
        <v>28</v>
      </c>
      <c r="B14" s="97" t="s">
        <v>109</v>
      </c>
      <c r="C14" s="132">
        <v>60</v>
      </c>
      <c r="D14" s="147">
        <f>E14/30</f>
        <v>2</v>
      </c>
      <c r="E14" s="144">
        <f t="shared" ref="E14:E27" si="0">F14+Q14</f>
        <v>60</v>
      </c>
      <c r="F14" s="10">
        <f t="shared" ref="F14:F27" si="1">G14+K14+N14+M14</f>
        <v>60</v>
      </c>
      <c r="G14" s="94">
        <f>H14+I14+J14</f>
        <v>30</v>
      </c>
      <c r="H14" s="9">
        <v>2</v>
      </c>
      <c r="I14" s="6"/>
      <c r="J14" s="7">
        <v>28</v>
      </c>
      <c r="K14" s="9">
        <v>30</v>
      </c>
      <c r="L14" s="6"/>
      <c r="M14" s="6"/>
      <c r="N14" s="6"/>
      <c r="O14" s="6" t="s">
        <v>93</v>
      </c>
      <c r="P14" s="7"/>
      <c r="Q14" s="104">
        <f>V14+X14+Y14+R14</f>
        <v>0</v>
      </c>
      <c r="R14" s="8">
        <f t="shared" ref="R14:R27" si="2">S14+T14+U14</f>
        <v>0</v>
      </c>
      <c r="S14" s="9"/>
      <c r="T14" s="6"/>
      <c r="U14" s="7"/>
      <c r="V14" s="9"/>
      <c r="W14" s="6"/>
      <c r="X14" s="6"/>
      <c r="Y14" s="6"/>
      <c r="Z14" s="6"/>
      <c r="AA14" s="10"/>
    </row>
    <row r="15" spans="1:27" ht="20.25">
      <c r="A15" s="88" t="s">
        <v>29</v>
      </c>
      <c r="B15" s="98" t="s">
        <v>110</v>
      </c>
      <c r="C15" s="133">
        <v>120</v>
      </c>
      <c r="D15" s="148">
        <f t="shared" ref="D15:D27" si="3">E15/30</f>
        <v>4</v>
      </c>
      <c r="E15" s="145">
        <f t="shared" si="0"/>
        <v>120</v>
      </c>
      <c r="F15" s="16">
        <f t="shared" si="1"/>
        <v>120</v>
      </c>
      <c r="G15" s="95">
        <f t="shared" ref="G15:G27" si="4">H15+I15+J15</f>
        <v>60</v>
      </c>
      <c r="H15" s="15"/>
      <c r="I15" s="12"/>
      <c r="J15" s="13">
        <v>60</v>
      </c>
      <c r="K15" s="15">
        <v>60</v>
      </c>
      <c r="L15" s="12"/>
      <c r="M15" s="12"/>
      <c r="N15" s="12"/>
      <c r="O15" s="12" t="s">
        <v>93</v>
      </c>
      <c r="P15" s="13"/>
      <c r="Q15" s="105">
        <f t="shared" ref="Q15:Q27" si="5">V15+X15+Y15+R15</f>
        <v>0</v>
      </c>
      <c r="R15" s="14">
        <f t="shared" si="2"/>
        <v>0</v>
      </c>
      <c r="S15" s="15"/>
      <c r="T15" s="12"/>
      <c r="U15" s="13"/>
      <c r="V15" s="15"/>
      <c r="W15" s="12"/>
      <c r="X15" s="12"/>
      <c r="Y15" s="12"/>
      <c r="Z15" s="12"/>
      <c r="AA15" s="16"/>
    </row>
    <row r="16" spans="1:27" ht="20.25">
      <c r="A16" s="88" t="s">
        <v>30</v>
      </c>
      <c r="B16" s="98" t="s">
        <v>112</v>
      </c>
      <c r="C16" s="133">
        <v>150</v>
      </c>
      <c r="D16" s="148">
        <f t="shared" si="3"/>
        <v>5</v>
      </c>
      <c r="E16" s="145">
        <f t="shared" si="0"/>
        <v>150</v>
      </c>
      <c r="F16" s="16">
        <f t="shared" si="1"/>
        <v>90</v>
      </c>
      <c r="G16" s="95">
        <f t="shared" si="4"/>
        <v>60</v>
      </c>
      <c r="H16" s="15">
        <v>30</v>
      </c>
      <c r="I16" s="12"/>
      <c r="J16" s="13">
        <v>30</v>
      </c>
      <c r="K16" s="15">
        <v>30</v>
      </c>
      <c r="L16" s="12"/>
      <c r="M16" s="12"/>
      <c r="N16" s="12"/>
      <c r="O16" s="12"/>
      <c r="P16" s="13" t="s">
        <v>58</v>
      </c>
      <c r="Q16" s="105">
        <f t="shared" si="5"/>
        <v>60</v>
      </c>
      <c r="R16" s="14">
        <f t="shared" si="2"/>
        <v>34</v>
      </c>
      <c r="S16" s="15">
        <v>18</v>
      </c>
      <c r="T16" s="12"/>
      <c r="U16" s="13">
        <v>16</v>
      </c>
      <c r="V16" s="15">
        <v>26</v>
      </c>
      <c r="W16" s="12"/>
      <c r="X16" s="12"/>
      <c r="Y16" s="12"/>
      <c r="Z16" s="12" t="s">
        <v>97</v>
      </c>
      <c r="AA16" s="16"/>
    </row>
    <row r="17" spans="1:27" ht="20.25">
      <c r="A17" s="88" t="s">
        <v>31</v>
      </c>
      <c r="B17" s="98" t="s">
        <v>113</v>
      </c>
      <c r="C17" s="133">
        <v>150</v>
      </c>
      <c r="D17" s="148">
        <f t="shared" si="3"/>
        <v>5</v>
      </c>
      <c r="E17" s="145">
        <f t="shared" si="0"/>
        <v>150</v>
      </c>
      <c r="F17" s="16">
        <f t="shared" si="1"/>
        <v>0</v>
      </c>
      <c r="G17" s="95">
        <f t="shared" si="4"/>
        <v>0</v>
      </c>
      <c r="H17" s="15"/>
      <c r="I17" s="12"/>
      <c r="J17" s="13"/>
      <c r="K17" s="15"/>
      <c r="L17" s="12"/>
      <c r="M17" s="12"/>
      <c r="N17" s="12"/>
      <c r="O17" s="12"/>
      <c r="P17" s="13"/>
      <c r="Q17" s="105">
        <f t="shared" si="5"/>
        <v>150</v>
      </c>
      <c r="R17" s="14">
        <f t="shared" si="2"/>
        <v>68</v>
      </c>
      <c r="S17" s="15">
        <v>38</v>
      </c>
      <c r="T17" s="12"/>
      <c r="U17" s="13">
        <v>30</v>
      </c>
      <c r="V17" s="15">
        <v>82</v>
      </c>
      <c r="W17" s="12"/>
      <c r="X17" s="12"/>
      <c r="Y17" s="12"/>
      <c r="Z17" s="12" t="s">
        <v>97</v>
      </c>
      <c r="AA17" s="16"/>
    </row>
    <row r="18" spans="1:27" ht="20.25">
      <c r="A18" s="88" t="s">
        <v>32</v>
      </c>
      <c r="B18" s="98" t="s">
        <v>114</v>
      </c>
      <c r="C18" s="133">
        <v>150</v>
      </c>
      <c r="D18" s="148">
        <f t="shared" si="3"/>
        <v>5</v>
      </c>
      <c r="E18" s="145">
        <f t="shared" si="0"/>
        <v>150</v>
      </c>
      <c r="F18" s="16">
        <f t="shared" si="1"/>
        <v>0</v>
      </c>
      <c r="G18" s="95">
        <f t="shared" si="4"/>
        <v>0</v>
      </c>
      <c r="H18" s="15"/>
      <c r="I18" s="12"/>
      <c r="J18" s="13"/>
      <c r="K18" s="15"/>
      <c r="L18" s="12"/>
      <c r="M18" s="12"/>
      <c r="N18" s="12"/>
      <c r="O18" s="12"/>
      <c r="P18" s="13"/>
      <c r="Q18" s="105">
        <f t="shared" si="5"/>
        <v>150</v>
      </c>
      <c r="R18" s="14">
        <f t="shared" si="2"/>
        <v>68</v>
      </c>
      <c r="S18" s="15">
        <v>38</v>
      </c>
      <c r="T18" s="12"/>
      <c r="U18" s="13">
        <v>30</v>
      </c>
      <c r="V18" s="15">
        <v>82</v>
      </c>
      <c r="W18" s="12" t="s">
        <v>115</v>
      </c>
      <c r="X18" s="12"/>
      <c r="Y18" s="12"/>
      <c r="Z18" s="12" t="s">
        <v>97</v>
      </c>
      <c r="AA18" s="16"/>
    </row>
    <row r="19" spans="1:27" ht="20.25">
      <c r="A19" s="88" t="s">
        <v>33</v>
      </c>
      <c r="B19" s="98" t="s">
        <v>116</v>
      </c>
      <c r="C19" s="133">
        <v>120</v>
      </c>
      <c r="D19" s="148">
        <f t="shared" si="3"/>
        <v>4</v>
      </c>
      <c r="E19" s="145">
        <f t="shared" si="0"/>
        <v>120</v>
      </c>
      <c r="F19" s="16">
        <f t="shared" si="1"/>
        <v>120</v>
      </c>
      <c r="G19" s="95">
        <f t="shared" si="4"/>
        <v>60</v>
      </c>
      <c r="H19" s="15">
        <v>40</v>
      </c>
      <c r="I19" s="12"/>
      <c r="J19" s="13">
        <v>20</v>
      </c>
      <c r="K19" s="15">
        <v>60</v>
      </c>
      <c r="L19" s="12"/>
      <c r="M19" s="12"/>
      <c r="N19" s="12"/>
      <c r="O19" s="12" t="s">
        <v>97</v>
      </c>
      <c r="P19" s="13"/>
      <c r="Q19" s="105">
        <f t="shared" si="5"/>
        <v>0</v>
      </c>
      <c r="R19" s="14">
        <f t="shared" si="2"/>
        <v>0</v>
      </c>
      <c r="S19" s="15"/>
      <c r="T19" s="12"/>
      <c r="U19" s="13"/>
      <c r="V19" s="15"/>
      <c r="W19" s="12"/>
      <c r="X19" s="12"/>
      <c r="Y19" s="12"/>
      <c r="Z19" s="12"/>
      <c r="AA19" s="16"/>
    </row>
    <row r="20" spans="1:27" ht="20.25">
      <c r="A20" s="88" t="s">
        <v>34</v>
      </c>
      <c r="B20" s="98" t="s">
        <v>94</v>
      </c>
      <c r="C20" s="133">
        <v>240</v>
      </c>
      <c r="D20" s="148">
        <f t="shared" si="3"/>
        <v>5</v>
      </c>
      <c r="E20" s="145">
        <f t="shared" si="0"/>
        <v>150</v>
      </c>
      <c r="F20" s="16">
        <f t="shared" si="1"/>
        <v>60</v>
      </c>
      <c r="G20" s="95">
        <f t="shared" si="4"/>
        <v>30</v>
      </c>
      <c r="H20" s="15">
        <v>16</v>
      </c>
      <c r="I20" s="12"/>
      <c r="J20" s="13">
        <v>14</v>
      </c>
      <c r="K20" s="15">
        <v>30</v>
      </c>
      <c r="L20" s="12"/>
      <c r="M20" s="12"/>
      <c r="N20" s="12"/>
      <c r="O20" s="12"/>
      <c r="P20" s="13" t="s">
        <v>59</v>
      </c>
      <c r="Q20" s="105">
        <f t="shared" si="5"/>
        <v>90</v>
      </c>
      <c r="R20" s="14">
        <f t="shared" si="2"/>
        <v>68</v>
      </c>
      <c r="S20" s="15">
        <v>42</v>
      </c>
      <c r="T20" s="12"/>
      <c r="U20" s="13">
        <v>26</v>
      </c>
      <c r="V20" s="15">
        <v>22</v>
      </c>
      <c r="W20" s="12"/>
      <c r="X20" s="12"/>
      <c r="Y20" s="12"/>
      <c r="Z20" s="12"/>
      <c r="AA20" s="16" t="s">
        <v>58</v>
      </c>
    </row>
    <row r="21" spans="1:27" ht="20.25">
      <c r="A21" s="88" t="s">
        <v>35</v>
      </c>
      <c r="B21" s="98" t="s">
        <v>117</v>
      </c>
      <c r="C21" s="133">
        <v>120</v>
      </c>
      <c r="D21" s="148">
        <f t="shared" si="3"/>
        <v>4</v>
      </c>
      <c r="E21" s="145">
        <f t="shared" si="0"/>
        <v>120</v>
      </c>
      <c r="F21" s="16">
        <f t="shared" si="1"/>
        <v>0</v>
      </c>
      <c r="G21" s="95">
        <f t="shared" si="4"/>
        <v>0</v>
      </c>
      <c r="H21" s="15"/>
      <c r="I21" s="12"/>
      <c r="J21" s="13"/>
      <c r="K21" s="15"/>
      <c r="L21" s="12"/>
      <c r="M21" s="12"/>
      <c r="N21" s="12"/>
      <c r="O21" s="12"/>
      <c r="P21" s="13"/>
      <c r="Q21" s="105">
        <f t="shared" si="5"/>
        <v>120</v>
      </c>
      <c r="R21" s="14">
        <f t="shared" si="2"/>
        <v>68</v>
      </c>
      <c r="S21" s="15">
        <v>40</v>
      </c>
      <c r="T21" s="12"/>
      <c r="U21" s="13">
        <v>28</v>
      </c>
      <c r="V21" s="15">
        <v>52</v>
      </c>
      <c r="W21" s="12"/>
      <c r="X21" s="12"/>
      <c r="Y21" s="12"/>
      <c r="Z21" s="12"/>
      <c r="AA21" s="16" t="s">
        <v>58</v>
      </c>
    </row>
    <row r="22" spans="1:27" ht="20.25">
      <c r="A22" s="88" t="s">
        <v>36</v>
      </c>
      <c r="B22" s="98" t="s">
        <v>118</v>
      </c>
      <c r="C22" s="133">
        <v>120</v>
      </c>
      <c r="D22" s="148">
        <f t="shared" si="3"/>
        <v>4</v>
      </c>
      <c r="E22" s="145">
        <f t="shared" si="0"/>
        <v>120</v>
      </c>
      <c r="F22" s="16">
        <f t="shared" si="1"/>
        <v>0</v>
      </c>
      <c r="G22" s="95">
        <f t="shared" si="4"/>
        <v>0</v>
      </c>
      <c r="H22" s="15"/>
      <c r="I22" s="12"/>
      <c r="J22" s="13"/>
      <c r="K22" s="15"/>
      <c r="L22" s="12"/>
      <c r="M22" s="12"/>
      <c r="N22" s="12"/>
      <c r="O22" s="12"/>
      <c r="P22" s="13"/>
      <c r="Q22" s="105">
        <f t="shared" si="5"/>
        <v>120</v>
      </c>
      <c r="R22" s="14">
        <f t="shared" si="2"/>
        <v>68</v>
      </c>
      <c r="S22" s="15">
        <v>40</v>
      </c>
      <c r="T22" s="12"/>
      <c r="U22" s="13">
        <v>28</v>
      </c>
      <c r="V22" s="15">
        <v>52</v>
      </c>
      <c r="W22" s="12"/>
      <c r="X22" s="12"/>
      <c r="Y22" s="12"/>
      <c r="Z22" s="12" t="s">
        <v>97</v>
      </c>
      <c r="AA22" s="16"/>
    </row>
    <row r="23" spans="1:27" ht="21" thickBot="1">
      <c r="A23" s="88" t="s">
        <v>37</v>
      </c>
      <c r="B23" s="98" t="s">
        <v>119</v>
      </c>
      <c r="C23" s="133">
        <v>120</v>
      </c>
      <c r="D23" s="148">
        <f t="shared" si="3"/>
        <v>4</v>
      </c>
      <c r="E23" s="145">
        <f t="shared" si="0"/>
        <v>120</v>
      </c>
      <c r="F23" s="16">
        <f t="shared" si="1"/>
        <v>120</v>
      </c>
      <c r="G23" s="95">
        <f t="shared" si="4"/>
        <v>60</v>
      </c>
      <c r="H23" s="15">
        <v>40</v>
      </c>
      <c r="I23" s="12"/>
      <c r="J23" s="13">
        <v>20</v>
      </c>
      <c r="K23" s="15">
        <v>60</v>
      </c>
      <c r="L23" s="12"/>
      <c r="M23" s="12"/>
      <c r="N23" s="12"/>
      <c r="O23" s="12" t="s">
        <v>97</v>
      </c>
      <c r="P23" s="13"/>
      <c r="Q23" s="105">
        <f t="shared" si="5"/>
        <v>0</v>
      </c>
      <c r="R23" s="14">
        <f t="shared" si="2"/>
        <v>0</v>
      </c>
      <c r="S23" s="15"/>
      <c r="T23" s="12"/>
      <c r="U23" s="13"/>
      <c r="V23" s="15"/>
      <c r="W23" s="12"/>
      <c r="X23" s="12"/>
      <c r="Y23" s="12"/>
      <c r="Z23" s="12"/>
      <c r="AA23" s="16"/>
    </row>
    <row r="24" spans="1:27" ht="20.25">
      <c r="A24" s="151" t="s">
        <v>38</v>
      </c>
      <c r="B24" s="152" t="s">
        <v>111</v>
      </c>
      <c r="C24" s="258">
        <v>120</v>
      </c>
      <c r="D24" s="259">
        <f t="shared" si="3"/>
        <v>4</v>
      </c>
      <c r="E24" s="260">
        <f t="shared" si="0"/>
        <v>120</v>
      </c>
      <c r="F24" s="224">
        <f t="shared" si="1"/>
        <v>60</v>
      </c>
      <c r="G24" s="261">
        <f t="shared" si="4"/>
        <v>30</v>
      </c>
      <c r="H24" s="225"/>
      <c r="I24" s="223"/>
      <c r="J24" s="226">
        <v>30</v>
      </c>
      <c r="K24" s="225">
        <v>30</v>
      </c>
      <c r="L24" s="223"/>
      <c r="M24" s="223"/>
      <c r="N24" s="223"/>
      <c r="O24" s="223"/>
      <c r="P24" s="226" t="s">
        <v>60</v>
      </c>
      <c r="Q24" s="222">
        <f t="shared" si="5"/>
        <v>60</v>
      </c>
      <c r="R24" s="220">
        <f t="shared" si="2"/>
        <v>34</v>
      </c>
      <c r="S24" s="225"/>
      <c r="T24" s="262"/>
      <c r="U24" s="263">
        <v>34</v>
      </c>
      <c r="V24" s="264">
        <v>26</v>
      </c>
      <c r="W24" s="223"/>
      <c r="X24" s="223"/>
      <c r="Y24" s="223"/>
      <c r="Z24" s="223"/>
      <c r="AA24" s="224" t="s">
        <v>60</v>
      </c>
    </row>
    <row r="25" spans="1:27" ht="20.25">
      <c r="A25" s="153" t="s">
        <v>39</v>
      </c>
      <c r="B25" s="154" t="s">
        <v>121</v>
      </c>
      <c r="C25" s="265">
        <v>120</v>
      </c>
      <c r="D25" s="266">
        <f t="shared" ref="D25:D26" si="6">E25/30</f>
        <v>4</v>
      </c>
      <c r="E25" s="267">
        <f t="shared" ref="E25:E26" si="7">F25+Q25</f>
        <v>120</v>
      </c>
      <c r="F25" s="236">
        <f t="shared" ref="F25:F26" si="8">G25+K25+N25+M25</f>
        <v>120</v>
      </c>
      <c r="G25" s="268">
        <f t="shared" ref="G25:G26" si="9">H25+I25+J25</f>
        <v>60</v>
      </c>
      <c r="H25" s="235">
        <v>30</v>
      </c>
      <c r="I25" s="202"/>
      <c r="J25" s="237">
        <v>30</v>
      </c>
      <c r="K25" s="235">
        <v>60</v>
      </c>
      <c r="L25" s="202"/>
      <c r="M25" s="202"/>
      <c r="N25" s="202"/>
      <c r="O25" s="202"/>
      <c r="P25" s="237" t="s">
        <v>58</v>
      </c>
      <c r="Q25" s="232">
        <f t="shared" ref="Q25:Q26" si="10">V25+X25+Y25+R25</f>
        <v>0</v>
      </c>
      <c r="R25" s="230">
        <f t="shared" ref="R25:R26" si="11">S25+T25+U25</f>
        <v>0</v>
      </c>
      <c r="S25" s="235"/>
      <c r="T25" s="202"/>
      <c r="U25" s="237"/>
      <c r="V25" s="235"/>
      <c r="W25" s="202"/>
      <c r="X25" s="202"/>
      <c r="Y25" s="202"/>
      <c r="Z25" s="202"/>
      <c r="AA25" s="236"/>
    </row>
    <row r="26" spans="1:27" ht="21" thickBot="1">
      <c r="A26" s="285" t="s">
        <v>40</v>
      </c>
      <c r="B26" s="286" t="s">
        <v>122</v>
      </c>
      <c r="C26" s="287">
        <v>120</v>
      </c>
      <c r="D26" s="288">
        <f t="shared" si="6"/>
        <v>4</v>
      </c>
      <c r="E26" s="289">
        <f t="shared" si="7"/>
        <v>120</v>
      </c>
      <c r="F26" s="212">
        <f t="shared" si="8"/>
        <v>0</v>
      </c>
      <c r="G26" s="290">
        <f t="shared" si="9"/>
        <v>0</v>
      </c>
      <c r="H26" s="211"/>
      <c r="I26" s="233"/>
      <c r="J26" s="234"/>
      <c r="K26" s="211"/>
      <c r="L26" s="233"/>
      <c r="M26" s="233"/>
      <c r="N26" s="233"/>
      <c r="O26" s="233"/>
      <c r="P26" s="234"/>
      <c r="Q26" s="291">
        <f t="shared" si="10"/>
        <v>120</v>
      </c>
      <c r="R26" s="292">
        <f t="shared" si="11"/>
        <v>68</v>
      </c>
      <c r="S26" s="211">
        <v>46</v>
      </c>
      <c r="T26" s="233"/>
      <c r="U26" s="234">
        <v>22</v>
      </c>
      <c r="V26" s="211">
        <v>52</v>
      </c>
      <c r="W26" s="233"/>
      <c r="X26" s="233"/>
      <c r="Y26" s="233"/>
      <c r="Z26" s="233"/>
      <c r="AA26" s="212" t="s">
        <v>58</v>
      </c>
    </row>
    <row r="27" spans="1:27" ht="21" thickBot="1">
      <c r="A27" s="269" t="s">
        <v>41</v>
      </c>
      <c r="B27" s="270" t="s">
        <v>120</v>
      </c>
      <c r="C27" s="271">
        <v>360</v>
      </c>
      <c r="D27" s="272">
        <f t="shared" si="3"/>
        <v>6</v>
      </c>
      <c r="E27" s="273">
        <f t="shared" si="0"/>
        <v>180</v>
      </c>
      <c r="F27" s="274">
        <f t="shared" si="1"/>
        <v>0</v>
      </c>
      <c r="G27" s="275">
        <f t="shared" si="4"/>
        <v>0</v>
      </c>
      <c r="H27" s="276"/>
      <c r="I27" s="277"/>
      <c r="J27" s="278"/>
      <c r="K27" s="276"/>
      <c r="L27" s="277"/>
      <c r="M27" s="277"/>
      <c r="N27" s="277"/>
      <c r="O27" s="277"/>
      <c r="P27" s="278"/>
      <c r="Q27" s="279">
        <f t="shared" si="5"/>
        <v>180</v>
      </c>
      <c r="R27" s="280">
        <f t="shared" si="2"/>
        <v>120</v>
      </c>
      <c r="S27" s="276"/>
      <c r="T27" s="281"/>
      <c r="U27" s="282">
        <v>120</v>
      </c>
      <c r="V27" s="283">
        <v>60</v>
      </c>
      <c r="W27" s="277"/>
      <c r="X27" s="277"/>
      <c r="Y27" s="277"/>
      <c r="Z27" s="277"/>
      <c r="AA27" s="284" t="s">
        <v>58</v>
      </c>
    </row>
    <row r="28" spans="1:27" ht="21" thickBot="1">
      <c r="A28" s="115"/>
      <c r="B28" s="116" t="s">
        <v>42</v>
      </c>
      <c r="C28" s="117">
        <f t="shared" ref="C28:K28" si="12">SUM(C14:C27)</f>
        <v>2070</v>
      </c>
      <c r="D28" s="117">
        <f t="shared" si="12"/>
        <v>60</v>
      </c>
      <c r="E28" s="117">
        <f t="shared" si="12"/>
        <v>1800</v>
      </c>
      <c r="F28" s="117">
        <f t="shared" si="12"/>
        <v>750</v>
      </c>
      <c r="G28" s="117">
        <f>SUM(G14:G27)</f>
        <v>390</v>
      </c>
      <c r="H28" s="117">
        <f t="shared" si="12"/>
        <v>158</v>
      </c>
      <c r="I28" s="117">
        <f t="shared" si="12"/>
        <v>0</v>
      </c>
      <c r="J28" s="117">
        <f t="shared" si="12"/>
        <v>232</v>
      </c>
      <c r="K28" s="117">
        <f t="shared" si="12"/>
        <v>360</v>
      </c>
      <c r="L28" s="117">
        <v>0</v>
      </c>
      <c r="M28" s="117">
        <f>SUM(M14:M27)</f>
        <v>0</v>
      </c>
      <c r="N28" s="117">
        <f>SUM(N14:N27)</f>
        <v>0</v>
      </c>
      <c r="O28" s="117">
        <v>4</v>
      </c>
      <c r="P28" s="117">
        <v>4</v>
      </c>
      <c r="Q28" s="23">
        <f>SUM(Q14:Q27)</f>
        <v>1050</v>
      </c>
      <c r="R28" s="23">
        <f>SUM(R14:R26)</f>
        <v>476</v>
      </c>
      <c r="S28" s="23">
        <f>SUM(S14:S27)</f>
        <v>262</v>
      </c>
      <c r="T28" s="23">
        <f>SUM(T14:T27)</f>
        <v>0</v>
      </c>
      <c r="U28" s="23">
        <f>SUM(U14:U27)</f>
        <v>334</v>
      </c>
      <c r="V28" s="23">
        <f>SUM(V14:V27)</f>
        <v>454</v>
      </c>
      <c r="W28" s="23">
        <v>1</v>
      </c>
      <c r="X28" s="23">
        <f>SUM(X14:X27)</f>
        <v>0</v>
      </c>
      <c r="Y28" s="23">
        <f>SUM(Y14:Y27)</f>
        <v>0</v>
      </c>
      <c r="Z28" s="23">
        <v>4</v>
      </c>
      <c r="AA28" s="23">
        <v>4</v>
      </c>
    </row>
    <row r="29" spans="1:27" ht="21" thickBot="1">
      <c r="A29" s="592"/>
      <c r="B29" s="24" t="s">
        <v>43</v>
      </c>
      <c r="C29" s="25"/>
      <c r="D29" s="26"/>
      <c r="E29" s="27"/>
      <c r="F29" s="28"/>
      <c r="G29" s="29">
        <f>G28/J10</f>
        <v>26</v>
      </c>
      <c r="H29" s="30"/>
      <c r="I29" s="31"/>
      <c r="J29" s="31"/>
      <c r="K29" s="31"/>
      <c r="L29" s="31"/>
      <c r="M29" s="31"/>
      <c r="N29" s="31"/>
      <c r="O29" s="32"/>
      <c r="P29" s="33"/>
      <c r="Q29" s="28"/>
      <c r="R29" s="34">
        <f>SUM(R14:R26)/U10</f>
        <v>28</v>
      </c>
      <c r="S29" s="35"/>
      <c r="T29" s="25"/>
      <c r="U29" s="25"/>
      <c r="V29" s="25"/>
      <c r="W29" s="25"/>
      <c r="X29" s="25"/>
      <c r="Y29" s="25"/>
      <c r="Z29" s="36"/>
      <c r="AA29" s="90"/>
    </row>
    <row r="30" spans="1:27" ht="21" thickBot="1">
      <c r="A30" s="593"/>
      <c r="B30" s="37" t="s">
        <v>44</v>
      </c>
      <c r="C30" s="27"/>
      <c r="D30" s="38"/>
      <c r="E30" s="27"/>
      <c r="F30" s="39"/>
      <c r="G30" s="40"/>
      <c r="H30" s="41"/>
      <c r="I30" s="27"/>
      <c r="J30" s="27"/>
      <c r="K30" s="27"/>
      <c r="L30" s="27"/>
      <c r="M30" s="27"/>
      <c r="N30" s="42"/>
      <c r="O30" s="23">
        <v>4</v>
      </c>
      <c r="P30" s="43"/>
      <c r="Q30" s="44"/>
      <c r="R30" s="45"/>
      <c r="S30" s="46"/>
      <c r="T30" s="46"/>
      <c r="U30" s="46"/>
      <c r="V30" s="46"/>
      <c r="W30" s="46"/>
      <c r="X30" s="46"/>
      <c r="Y30" s="42"/>
      <c r="Z30" s="23">
        <v>4</v>
      </c>
      <c r="AA30" s="91"/>
    </row>
    <row r="31" spans="1:27" ht="21" thickBot="1">
      <c r="A31" s="593"/>
      <c r="B31" s="37" t="s">
        <v>45</v>
      </c>
      <c r="C31" s="27"/>
      <c r="D31" s="38"/>
      <c r="E31" s="27"/>
      <c r="F31" s="39"/>
      <c r="G31" s="42"/>
      <c r="H31" s="41"/>
      <c r="I31" s="27"/>
      <c r="J31" s="27"/>
      <c r="K31" s="27"/>
      <c r="L31" s="47"/>
      <c r="M31" s="27"/>
      <c r="N31" s="46"/>
      <c r="O31" s="40"/>
      <c r="P31" s="23">
        <v>4</v>
      </c>
      <c r="Q31" s="44"/>
      <c r="R31" s="46"/>
      <c r="S31" s="46"/>
      <c r="T31" s="46"/>
      <c r="U31" s="46"/>
      <c r="V31" s="46"/>
      <c r="W31" s="48"/>
      <c r="X31" s="46"/>
      <c r="Y31" s="46"/>
      <c r="Z31" s="40"/>
      <c r="AA31" s="23">
        <v>5</v>
      </c>
    </row>
    <row r="32" spans="1:27" ht="21" thickBot="1">
      <c r="A32" s="593"/>
      <c r="B32" s="49" t="s">
        <v>46</v>
      </c>
      <c r="C32" s="47"/>
      <c r="D32" s="50"/>
      <c r="E32" s="47"/>
      <c r="F32" s="51"/>
      <c r="G32" s="50"/>
      <c r="H32" s="52"/>
      <c r="I32" s="53"/>
      <c r="J32" s="53"/>
      <c r="K32" s="54"/>
      <c r="L32" s="23">
        <v>0</v>
      </c>
      <c r="M32" s="55"/>
      <c r="N32" s="56"/>
      <c r="O32" s="56"/>
      <c r="P32" s="57"/>
      <c r="Q32" s="58"/>
      <c r="R32" s="48"/>
      <c r="S32" s="48"/>
      <c r="T32" s="48"/>
      <c r="U32" s="48"/>
      <c r="V32" s="59"/>
      <c r="W32" s="23">
        <v>1</v>
      </c>
      <c r="X32" s="51"/>
      <c r="Y32" s="47"/>
      <c r="Z32" s="48"/>
      <c r="AA32" s="92"/>
    </row>
    <row r="33" spans="1:27" ht="21" thickBot="1">
      <c r="A33" s="594"/>
      <c r="B33" s="87" t="s">
        <v>47</v>
      </c>
      <c r="C33" s="60">
        <f>SUM(C29:C32)</f>
        <v>0</v>
      </c>
      <c r="D33" s="60">
        <f t="shared" ref="D33:AA33" si="13">SUM(D29:D32)</f>
        <v>0</v>
      </c>
      <c r="E33" s="60">
        <f t="shared" si="13"/>
        <v>0</v>
      </c>
      <c r="F33" s="61">
        <f t="shared" si="13"/>
        <v>0</v>
      </c>
      <c r="G33" s="136">
        <f>SUM(G29:G32)</f>
        <v>26</v>
      </c>
      <c r="H33" s="22">
        <f t="shared" si="13"/>
        <v>0</v>
      </c>
      <c r="I33" s="20">
        <f t="shared" si="13"/>
        <v>0</v>
      </c>
      <c r="J33" s="20">
        <f t="shared" si="13"/>
        <v>0</v>
      </c>
      <c r="K33" s="21">
        <f t="shared" si="13"/>
        <v>0</v>
      </c>
      <c r="L33" s="23">
        <f t="shared" si="13"/>
        <v>0</v>
      </c>
      <c r="M33" s="22">
        <f t="shared" si="13"/>
        <v>0</v>
      </c>
      <c r="N33" s="20">
        <f t="shared" si="13"/>
        <v>0</v>
      </c>
      <c r="O33" s="20">
        <f>SUM(O29:O32)</f>
        <v>4</v>
      </c>
      <c r="P33" s="20">
        <f t="shared" si="13"/>
        <v>4</v>
      </c>
      <c r="Q33" s="61">
        <f t="shared" si="13"/>
        <v>0</v>
      </c>
      <c r="R33" s="136">
        <f t="shared" si="13"/>
        <v>28</v>
      </c>
      <c r="S33" s="118">
        <f t="shared" si="13"/>
        <v>0</v>
      </c>
      <c r="T33" s="60">
        <f t="shared" si="13"/>
        <v>0</v>
      </c>
      <c r="U33" s="60">
        <f t="shared" si="13"/>
        <v>0</v>
      </c>
      <c r="V33" s="60">
        <f t="shared" si="13"/>
        <v>0</v>
      </c>
      <c r="W33" s="60">
        <f t="shared" si="13"/>
        <v>1</v>
      </c>
      <c r="X33" s="60">
        <f t="shared" si="13"/>
        <v>0</v>
      </c>
      <c r="Y33" s="60">
        <f t="shared" si="13"/>
        <v>0</v>
      </c>
      <c r="Z33" s="60">
        <f t="shared" si="13"/>
        <v>4</v>
      </c>
      <c r="AA33" s="93">
        <f t="shared" si="13"/>
        <v>5</v>
      </c>
    </row>
    <row r="34" spans="1:27" ht="20.25">
      <c r="A34" s="62"/>
      <c r="B34" s="62"/>
      <c r="C34" s="63"/>
      <c r="D34" s="62"/>
      <c r="E34" s="63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</row>
    <row r="35" spans="1:27" ht="20.25">
      <c r="A35" s="62"/>
      <c r="B35" s="62"/>
      <c r="C35" s="63"/>
      <c r="D35" s="62"/>
      <c r="E35" s="63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</row>
    <row r="36" spans="1:27" ht="20.25">
      <c r="A36" s="62"/>
      <c r="B36" s="62"/>
      <c r="C36" s="63"/>
      <c r="D36" s="62"/>
      <c r="E36" s="63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</row>
    <row r="37" spans="1:27" ht="26.25">
      <c r="A37" s="1"/>
      <c r="B37" s="64" t="s">
        <v>85</v>
      </c>
      <c r="C37" s="64"/>
      <c r="D37" s="64"/>
      <c r="E37" s="64"/>
      <c r="F37" s="64"/>
      <c r="G37" s="64"/>
      <c r="H37" s="64"/>
      <c r="I37" s="64"/>
      <c r="J37" s="64"/>
      <c r="K37" s="64" t="s">
        <v>55</v>
      </c>
      <c r="L37" s="64"/>
      <c r="M37" s="64"/>
      <c r="N37" s="64"/>
      <c r="O37" s="64"/>
      <c r="P37" s="64"/>
      <c r="Q37" s="64"/>
      <c r="R37" s="65"/>
      <c r="S37" s="65"/>
      <c r="T37" s="66" t="s">
        <v>90</v>
      </c>
      <c r="U37" s="67"/>
      <c r="V37" s="67" t="s">
        <v>88</v>
      </c>
      <c r="W37" s="67"/>
      <c r="X37" s="67"/>
      <c r="Y37" s="68"/>
      <c r="Z37" s="68"/>
      <c r="AA37" s="68"/>
    </row>
    <row r="38" spans="1:27" ht="26.25">
      <c r="A38" s="69"/>
      <c r="B38" s="595"/>
      <c r="C38" s="595"/>
      <c r="D38" s="595"/>
      <c r="E38" s="595"/>
      <c r="F38" s="595"/>
      <c r="G38" s="595"/>
      <c r="H38" s="595"/>
      <c r="I38" s="595"/>
      <c r="J38" s="595"/>
      <c r="K38" s="69"/>
      <c r="L38" s="69"/>
      <c r="M38" s="69"/>
      <c r="N38" s="69"/>
      <c r="O38" s="69"/>
      <c r="P38" s="69"/>
      <c r="Q38" s="69"/>
      <c r="R38" s="69" t="s">
        <v>48</v>
      </c>
      <c r="S38" s="71"/>
      <c r="T38" s="72" t="s">
        <v>49</v>
      </c>
      <c r="U38" s="73" t="s">
        <v>89</v>
      </c>
      <c r="V38" s="73"/>
      <c r="W38" s="73"/>
      <c r="X38" s="72"/>
      <c r="Y38" s="72"/>
      <c r="Z38" s="74"/>
      <c r="AA38" s="74"/>
    </row>
    <row r="39" spans="1:27" ht="26.25">
      <c r="A39" s="69"/>
      <c r="B39" s="141"/>
      <c r="C39" s="141"/>
      <c r="D39" s="141"/>
      <c r="E39" s="141"/>
      <c r="F39" s="141"/>
      <c r="G39" s="141"/>
      <c r="H39" s="141"/>
      <c r="I39" s="141"/>
      <c r="J39" s="141"/>
      <c r="K39" s="69"/>
      <c r="L39" s="69"/>
      <c r="M39" s="69"/>
      <c r="N39" s="69"/>
      <c r="O39" s="69"/>
      <c r="P39" s="69"/>
      <c r="Q39" s="69"/>
      <c r="R39" s="69"/>
      <c r="S39" s="71"/>
      <c r="T39" s="72"/>
      <c r="U39" s="73"/>
      <c r="V39" s="73"/>
      <c r="W39" s="73"/>
      <c r="X39" s="72"/>
      <c r="Y39" s="72"/>
      <c r="Z39" s="74"/>
      <c r="AA39" s="74"/>
    </row>
    <row r="40" spans="1:27" ht="26.25">
      <c r="A40" s="69"/>
      <c r="B40" s="141"/>
      <c r="C40" s="141"/>
      <c r="D40" s="141"/>
      <c r="E40" s="141"/>
      <c r="F40" s="141"/>
      <c r="G40" s="141"/>
      <c r="H40" s="141"/>
      <c r="I40" s="141"/>
      <c r="J40" s="141"/>
      <c r="K40" s="64"/>
      <c r="L40" s="64"/>
      <c r="M40" s="64"/>
      <c r="N40" s="64"/>
      <c r="O40" s="64"/>
      <c r="P40" s="64"/>
      <c r="Q40" s="64"/>
      <c r="R40" s="64"/>
      <c r="S40" s="64"/>
      <c r="T40" s="66"/>
      <c r="U40" s="66"/>
      <c r="V40" s="66"/>
      <c r="W40" s="66"/>
      <c r="X40" s="75"/>
      <c r="Y40" s="75"/>
      <c r="Z40" s="76"/>
      <c r="AA40" s="76"/>
    </row>
    <row r="41" spans="1:27" ht="26.25">
      <c r="A41" s="69"/>
      <c r="B41" s="141"/>
      <c r="C41" s="141"/>
      <c r="D41" s="141"/>
      <c r="E41" s="141"/>
      <c r="F41" s="141"/>
      <c r="G41" s="141"/>
      <c r="H41" s="141"/>
      <c r="I41" s="141"/>
      <c r="J41" s="141"/>
      <c r="K41" s="64" t="s">
        <v>50</v>
      </c>
      <c r="L41" s="64"/>
      <c r="M41" s="64"/>
      <c r="N41" s="64"/>
      <c r="O41" s="64"/>
      <c r="P41" s="64"/>
      <c r="Q41" s="64"/>
      <c r="R41" s="65"/>
      <c r="S41" s="65"/>
      <c r="T41" s="66"/>
      <c r="U41" s="67"/>
      <c r="V41" s="67" t="s">
        <v>91</v>
      </c>
      <c r="W41" s="67"/>
      <c r="X41" s="67"/>
      <c r="Y41" s="68"/>
      <c r="Z41" s="76"/>
      <c r="AA41" s="76"/>
    </row>
    <row r="42" spans="1:27" ht="26.25">
      <c r="A42" s="69"/>
      <c r="B42" s="141"/>
      <c r="C42" s="141"/>
      <c r="D42" s="141"/>
      <c r="E42" s="141"/>
      <c r="F42" s="141"/>
      <c r="G42" s="141"/>
      <c r="H42" s="141"/>
      <c r="I42" s="141"/>
      <c r="J42" s="141"/>
      <c r="K42" s="69"/>
      <c r="L42" s="69"/>
      <c r="M42" s="69"/>
      <c r="N42" s="69"/>
      <c r="O42" s="69"/>
      <c r="P42" s="69"/>
      <c r="Q42" s="69"/>
      <c r="R42" s="69" t="s">
        <v>48</v>
      </c>
      <c r="S42" s="71"/>
      <c r="T42" s="72" t="s">
        <v>51</v>
      </c>
      <c r="U42" s="73" t="s">
        <v>89</v>
      </c>
      <c r="V42" s="73"/>
      <c r="W42" s="73"/>
      <c r="X42" s="72"/>
      <c r="Y42" s="72"/>
      <c r="Z42" s="76"/>
      <c r="AA42" s="76"/>
    </row>
  </sheetData>
  <mergeCells count="42">
    <mergeCell ref="C6:AA6"/>
    <mergeCell ref="C1:AA1"/>
    <mergeCell ref="C2:AA2"/>
    <mergeCell ref="C3:AA3"/>
    <mergeCell ref="C4:AA4"/>
    <mergeCell ref="C5:AA5"/>
    <mergeCell ref="W7:AA7"/>
    <mergeCell ref="A8:AA8"/>
    <mergeCell ref="A9:AA9"/>
    <mergeCell ref="A10:A13"/>
    <mergeCell ref="B10:B13"/>
    <mergeCell ref="C10:C13"/>
    <mergeCell ref="D10:D13"/>
    <mergeCell ref="E10:E13"/>
    <mergeCell ref="F10:I10"/>
    <mergeCell ref="K10:P10"/>
    <mergeCell ref="Q10:T10"/>
    <mergeCell ref="V10:AA10"/>
    <mergeCell ref="F11:F13"/>
    <mergeCell ref="G11:J11"/>
    <mergeCell ref="K11:K13"/>
    <mergeCell ref="L11:L13"/>
    <mergeCell ref="Q11:Q13"/>
    <mergeCell ref="W11:W13"/>
    <mergeCell ref="P12:P13"/>
    <mergeCell ref="R12:R13"/>
    <mergeCell ref="S12:U12"/>
    <mergeCell ref="R11:U11"/>
    <mergeCell ref="V11:V13"/>
    <mergeCell ref="X11:X13"/>
    <mergeCell ref="Y11:Y13"/>
    <mergeCell ref="Z11:AA11"/>
    <mergeCell ref="Z12:Z13"/>
    <mergeCell ref="AA12:AA13"/>
    <mergeCell ref="A29:A33"/>
    <mergeCell ref="B38:J38"/>
    <mergeCell ref="G12:G13"/>
    <mergeCell ref="H12:J12"/>
    <mergeCell ref="O12:O13"/>
    <mergeCell ref="M11:M13"/>
    <mergeCell ref="N11:N13"/>
    <mergeCell ref="O11:P11"/>
  </mergeCells>
  <printOptions horizontalCentered="1" verticalCentered="1"/>
  <pageMargins left="0.59055118110236227" right="0.39370078740157483" top="0.59055118110236227" bottom="0.39370078740157483" header="0.31496062992125984" footer="0.31496062992125984"/>
  <pageSetup paperSize="9" scale="43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AB37"/>
  <sheetViews>
    <sheetView topLeftCell="A8" zoomScale="53" zoomScaleNormal="53" workbookViewId="0">
      <selection activeCell="B10" sqref="B10:B13"/>
    </sheetView>
  </sheetViews>
  <sheetFormatPr defaultRowHeight="15"/>
  <cols>
    <col min="2" max="2" width="76.42578125" customWidth="1"/>
  </cols>
  <sheetData>
    <row r="1" spans="1:27" ht="26.25">
      <c r="A1" s="1" t="s">
        <v>0</v>
      </c>
      <c r="B1" s="1"/>
      <c r="C1" s="559" t="s">
        <v>1</v>
      </c>
      <c r="D1" s="559"/>
      <c r="E1" s="559"/>
      <c r="F1" s="559"/>
      <c r="G1" s="559"/>
      <c r="H1" s="559"/>
      <c r="I1" s="559"/>
      <c r="J1" s="559"/>
      <c r="K1" s="559"/>
      <c r="L1" s="559"/>
      <c r="M1" s="559"/>
      <c r="N1" s="559"/>
      <c r="O1" s="559"/>
      <c r="P1" s="559"/>
      <c r="Q1" s="559"/>
      <c r="R1" s="559"/>
      <c r="S1" s="559"/>
      <c r="T1" s="559"/>
      <c r="U1" s="559"/>
      <c r="V1" s="559"/>
      <c r="W1" s="559"/>
      <c r="X1" s="559"/>
      <c r="Y1" s="559"/>
      <c r="Z1" s="559"/>
      <c r="AA1" s="559"/>
    </row>
    <row r="2" spans="1:27" ht="26.25">
      <c r="A2" s="1" t="s">
        <v>2</v>
      </c>
      <c r="B2" s="1"/>
      <c r="C2" s="559"/>
      <c r="D2" s="559"/>
      <c r="E2" s="559"/>
      <c r="F2" s="559"/>
      <c r="G2" s="559"/>
      <c r="H2" s="559"/>
      <c r="I2" s="559"/>
      <c r="J2" s="559"/>
      <c r="K2" s="559"/>
      <c r="L2" s="559"/>
      <c r="M2" s="559"/>
      <c r="N2" s="559"/>
      <c r="O2" s="559"/>
      <c r="P2" s="559"/>
      <c r="Q2" s="559"/>
      <c r="R2" s="559"/>
      <c r="S2" s="559"/>
      <c r="T2" s="559"/>
      <c r="U2" s="559"/>
      <c r="V2" s="559"/>
      <c r="W2" s="559"/>
      <c r="X2" s="559"/>
      <c r="Y2" s="559"/>
      <c r="Z2" s="559"/>
      <c r="AA2" s="559"/>
    </row>
    <row r="3" spans="1:27" ht="26.25">
      <c r="A3" s="1"/>
      <c r="B3" s="1"/>
      <c r="C3" s="560" t="s">
        <v>3</v>
      </c>
      <c r="D3" s="560"/>
      <c r="E3" s="560"/>
      <c r="F3" s="560"/>
      <c r="G3" s="560"/>
      <c r="H3" s="560"/>
      <c r="I3" s="560"/>
      <c r="J3" s="560"/>
      <c r="K3" s="560"/>
      <c r="L3" s="560"/>
      <c r="M3" s="560"/>
      <c r="N3" s="560"/>
      <c r="O3" s="560"/>
      <c r="P3" s="560"/>
      <c r="Q3" s="560"/>
      <c r="R3" s="560"/>
      <c r="S3" s="560"/>
      <c r="T3" s="560"/>
      <c r="U3" s="560"/>
      <c r="V3" s="560"/>
      <c r="W3" s="560"/>
      <c r="X3" s="560"/>
      <c r="Y3" s="560"/>
      <c r="Z3" s="560"/>
      <c r="AA3" s="560"/>
    </row>
    <row r="4" spans="1:27" ht="26.25">
      <c r="A4" s="1" t="s">
        <v>4</v>
      </c>
      <c r="B4" s="1"/>
      <c r="C4" s="559" t="s">
        <v>84</v>
      </c>
      <c r="D4" s="559"/>
      <c r="E4" s="559"/>
      <c r="F4" s="559"/>
      <c r="G4" s="559"/>
      <c r="H4" s="559"/>
      <c r="I4" s="559"/>
      <c r="J4" s="559"/>
      <c r="K4" s="559"/>
      <c r="L4" s="559"/>
      <c r="M4" s="559"/>
      <c r="N4" s="559"/>
      <c r="O4" s="559"/>
      <c r="P4" s="559"/>
      <c r="Q4" s="559"/>
      <c r="R4" s="559"/>
      <c r="S4" s="559"/>
      <c r="T4" s="559"/>
      <c r="U4" s="559"/>
      <c r="V4" s="559"/>
      <c r="W4" s="559"/>
      <c r="X4" s="559"/>
      <c r="Y4" s="559"/>
      <c r="Z4" s="559"/>
      <c r="AA4" s="559"/>
    </row>
    <row r="5" spans="1:27" ht="26.25">
      <c r="A5" s="1" t="s">
        <v>5</v>
      </c>
      <c r="B5" s="1"/>
      <c r="C5" s="561" t="s">
        <v>86</v>
      </c>
      <c r="D5" s="561"/>
      <c r="E5" s="561"/>
      <c r="F5" s="561"/>
      <c r="G5" s="561"/>
      <c r="H5" s="561"/>
      <c r="I5" s="561"/>
      <c r="J5" s="561"/>
      <c r="K5" s="561"/>
      <c r="L5" s="561"/>
      <c r="M5" s="561"/>
      <c r="N5" s="561"/>
      <c r="O5" s="561"/>
      <c r="P5" s="561"/>
      <c r="Q5" s="561"/>
      <c r="R5" s="561"/>
      <c r="S5" s="561"/>
      <c r="T5" s="561"/>
      <c r="U5" s="561"/>
      <c r="V5" s="561"/>
      <c r="W5" s="561"/>
      <c r="X5" s="561"/>
      <c r="Y5" s="561"/>
      <c r="Z5" s="561"/>
      <c r="AA5" s="561"/>
    </row>
    <row r="6" spans="1:27" ht="26.25">
      <c r="A6" s="1" t="s">
        <v>179</v>
      </c>
      <c r="B6" s="1"/>
      <c r="C6" s="559" t="s">
        <v>6</v>
      </c>
      <c r="D6" s="559"/>
      <c r="E6" s="559"/>
      <c r="F6" s="559"/>
      <c r="G6" s="559"/>
      <c r="H6" s="559"/>
      <c r="I6" s="559"/>
      <c r="J6" s="559"/>
      <c r="K6" s="559"/>
      <c r="L6" s="559"/>
      <c r="M6" s="559"/>
      <c r="N6" s="559"/>
      <c r="O6" s="559"/>
      <c r="P6" s="559"/>
      <c r="Q6" s="559"/>
      <c r="R6" s="559"/>
      <c r="S6" s="559"/>
      <c r="T6" s="559"/>
      <c r="U6" s="559"/>
      <c r="V6" s="559"/>
      <c r="W6" s="559"/>
      <c r="X6" s="559"/>
      <c r="Y6" s="559"/>
      <c r="Z6" s="559"/>
      <c r="AA6" s="559"/>
    </row>
    <row r="7" spans="1:27" ht="27" thickBo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562"/>
      <c r="X7" s="562"/>
      <c r="Y7" s="562"/>
      <c r="Z7" s="562"/>
      <c r="AA7" s="562"/>
    </row>
    <row r="8" spans="1:27" ht="21" thickBot="1">
      <c r="A8" s="563" t="s">
        <v>87</v>
      </c>
      <c r="B8" s="564"/>
      <c r="C8" s="564"/>
      <c r="D8" s="564"/>
      <c r="E8" s="564"/>
      <c r="F8" s="564"/>
      <c r="G8" s="564"/>
      <c r="H8" s="564"/>
      <c r="I8" s="564"/>
      <c r="J8" s="564"/>
      <c r="K8" s="564"/>
      <c r="L8" s="564"/>
      <c r="M8" s="564"/>
      <c r="N8" s="564"/>
      <c r="O8" s="564"/>
      <c r="P8" s="564"/>
      <c r="Q8" s="564"/>
      <c r="R8" s="564"/>
      <c r="S8" s="564"/>
      <c r="T8" s="564"/>
      <c r="U8" s="564"/>
      <c r="V8" s="564"/>
      <c r="W8" s="564"/>
      <c r="X8" s="564"/>
      <c r="Y8" s="564"/>
      <c r="Z8" s="564"/>
      <c r="AA8" s="565"/>
    </row>
    <row r="9" spans="1:27" ht="21" thickBot="1">
      <c r="A9" s="563" t="s">
        <v>62</v>
      </c>
      <c r="B9" s="564"/>
      <c r="C9" s="564"/>
      <c r="D9" s="564"/>
      <c r="E9" s="564"/>
      <c r="F9" s="564"/>
      <c r="G9" s="564"/>
      <c r="H9" s="564"/>
      <c r="I9" s="564"/>
      <c r="J9" s="564"/>
      <c r="K9" s="564"/>
      <c r="L9" s="564"/>
      <c r="M9" s="564"/>
      <c r="N9" s="564"/>
      <c r="O9" s="564"/>
      <c r="P9" s="564"/>
      <c r="Q9" s="564"/>
      <c r="R9" s="564"/>
      <c r="S9" s="564"/>
      <c r="T9" s="564"/>
      <c r="U9" s="564"/>
      <c r="V9" s="564"/>
      <c r="W9" s="564"/>
      <c r="X9" s="564"/>
      <c r="Y9" s="564"/>
      <c r="Z9" s="564"/>
      <c r="AA9" s="565"/>
    </row>
    <row r="10" spans="1:27" ht="21" thickBot="1">
      <c r="A10" s="566" t="s">
        <v>7</v>
      </c>
      <c r="B10" s="569" t="s">
        <v>8</v>
      </c>
      <c r="C10" s="566" t="s">
        <v>9</v>
      </c>
      <c r="D10" s="572" t="s">
        <v>10</v>
      </c>
      <c r="E10" s="573" t="s">
        <v>11</v>
      </c>
      <c r="F10" s="574" t="s">
        <v>102</v>
      </c>
      <c r="G10" s="575"/>
      <c r="H10" s="575"/>
      <c r="I10" s="575"/>
      <c r="J10" s="89">
        <v>9</v>
      </c>
      <c r="K10" s="575" t="s">
        <v>12</v>
      </c>
      <c r="L10" s="575"/>
      <c r="M10" s="575"/>
      <c r="N10" s="575"/>
      <c r="O10" s="575"/>
      <c r="P10" s="576"/>
      <c r="Q10" s="574" t="s">
        <v>103</v>
      </c>
      <c r="R10" s="575"/>
      <c r="S10" s="575"/>
      <c r="T10" s="576"/>
      <c r="U10" s="89">
        <v>5</v>
      </c>
      <c r="V10" s="574" t="s">
        <v>12</v>
      </c>
      <c r="W10" s="575"/>
      <c r="X10" s="575"/>
      <c r="Y10" s="575"/>
      <c r="Z10" s="575"/>
      <c r="AA10" s="576"/>
    </row>
    <row r="11" spans="1:27" ht="21" thickBot="1">
      <c r="A11" s="567"/>
      <c r="B11" s="570"/>
      <c r="C11" s="567"/>
      <c r="D11" s="572"/>
      <c r="E11" s="573"/>
      <c r="F11" s="577" t="s">
        <v>13</v>
      </c>
      <c r="G11" s="578" t="s">
        <v>14</v>
      </c>
      <c r="H11" s="579"/>
      <c r="I11" s="579"/>
      <c r="J11" s="579"/>
      <c r="K11" s="580" t="s">
        <v>15</v>
      </c>
      <c r="L11" s="582" t="s">
        <v>16</v>
      </c>
      <c r="M11" s="582" t="s">
        <v>17</v>
      </c>
      <c r="N11" s="582" t="s">
        <v>18</v>
      </c>
      <c r="O11" s="588" t="s">
        <v>19</v>
      </c>
      <c r="P11" s="589"/>
      <c r="Q11" s="568" t="s">
        <v>13</v>
      </c>
      <c r="R11" s="578" t="s">
        <v>14</v>
      </c>
      <c r="S11" s="579"/>
      <c r="T11" s="579"/>
      <c r="U11" s="579"/>
      <c r="V11" s="580" t="s">
        <v>15</v>
      </c>
      <c r="W11" s="582" t="s">
        <v>16</v>
      </c>
      <c r="X11" s="582" t="s">
        <v>17</v>
      </c>
      <c r="Y11" s="582" t="s">
        <v>18</v>
      </c>
      <c r="Z11" s="588" t="s">
        <v>19</v>
      </c>
      <c r="AA11" s="589"/>
    </row>
    <row r="12" spans="1:27" ht="21" thickBot="1">
      <c r="A12" s="567"/>
      <c r="B12" s="570"/>
      <c r="C12" s="567"/>
      <c r="D12" s="572"/>
      <c r="E12" s="573"/>
      <c r="F12" s="577"/>
      <c r="G12" s="586" t="s">
        <v>13</v>
      </c>
      <c r="H12" s="587" t="s">
        <v>20</v>
      </c>
      <c r="I12" s="587"/>
      <c r="J12" s="587"/>
      <c r="K12" s="581"/>
      <c r="L12" s="583"/>
      <c r="M12" s="583"/>
      <c r="N12" s="583"/>
      <c r="O12" s="590" t="s">
        <v>21</v>
      </c>
      <c r="P12" s="584" t="s">
        <v>22</v>
      </c>
      <c r="Q12" s="572"/>
      <c r="R12" s="586" t="s">
        <v>13</v>
      </c>
      <c r="S12" s="587" t="s">
        <v>20</v>
      </c>
      <c r="T12" s="587"/>
      <c r="U12" s="587"/>
      <c r="V12" s="581"/>
      <c r="W12" s="583"/>
      <c r="X12" s="583"/>
      <c r="Y12" s="583"/>
      <c r="Z12" s="590" t="s">
        <v>23</v>
      </c>
      <c r="AA12" s="584" t="s">
        <v>24</v>
      </c>
    </row>
    <row r="13" spans="1:27" ht="201.75" customHeight="1" thickBot="1">
      <c r="A13" s="568"/>
      <c r="B13" s="571"/>
      <c r="C13" s="568"/>
      <c r="D13" s="572"/>
      <c r="E13" s="573"/>
      <c r="F13" s="577"/>
      <c r="G13" s="586"/>
      <c r="H13" s="2" t="s">
        <v>25</v>
      </c>
      <c r="I13" s="3" t="s">
        <v>26</v>
      </c>
      <c r="J13" s="4" t="s">
        <v>27</v>
      </c>
      <c r="K13" s="581"/>
      <c r="L13" s="583"/>
      <c r="M13" s="583"/>
      <c r="N13" s="583"/>
      <c r="O13" s="591"/>
      <c r="P13" s="585"/>
      <c r="Q13" s="572"/>
      <c r="R13" s="586"/>
      <c r="S13" s="2" t="s">
        <v>25</v>
      </c>
      <c r="T13" s="3" t="s">
        <v>26</v>
      </c>
      <c r="U13" s="4" t="s">
        <v>27</v>
      </c>
      <c r="V13" s="581"/>
      <c r="W13" s="583"/>
      <c r="X13" s="583"/>
      <c r="Y13" s="583"/>
      <c r="Z13" s="591"/>
      <c r="AA13" s="585"/>
    </row>
    <row r="14" spans="1:27" ht="20.25">
      <c r="A14" s="82" t="s">
        <v>28</v>
      </c>
      <c r="B14" s="97" t="s">
        <v>92</v>
      </c>
      <c r="C14" s="132">
        <v>90</v>
      </c>
      <c r="D14" s="147">
        <f>E14/30</f>
        <v>3</v>
      </c>
      <c r="E14" s="144">
        <f t="shared" ref="E14:E22" si="0">F14+Q14</f>
        <v>90</v>
      </c>
      <c r="F14" s="10">
        <f t="shared" ref="F14:F22" si="1">G14+K14+N14+M14</f>
        <v>90</v>
      </c>
      <c r="G14" s="94">
        <f>H14+I14+J14</f>
        <v>36</v>
      </c>
      <c r="H14" s="9">
        <v>24</v>
      </c>
      <c r="I14" s="6"/>
      <c r="J14" s="7">
        <v>12</v>
      </c>
      <c r="K14" s="9">
        <v>54</v>
      </c>
      <c r="L14" s="6"/>
      <c r="M14" s="6"/>
      <c r="N14" s="6"/>
      <c r="O14" s="6" t="s">
        <v>93</v>
      </c>
      <c r="P14" s="7"/>
      <c r="Q14" s="104">
        <f>V14+X14+Y14+R14</f>
        <v>0</v>
      </c>
      <c r="R14" s="8">
        <f t="shared" ref="R14:R22" si="2">S14+T14+U14</f>
        <v>0</v>
      </c>
      <c r="S14" s="9"/>
      <c r="T14" s="6"/>
      <c r="U14" s="7"/>
      <c r="V14" s="9"/>
      <c r="W14" s="6"/>
      <c r="X14" s="6"/>
      <c r="Y14" s="6"/>
      <c r="Z14" s="6"/>
      <c r="AA14" s="10"/>
    </row>
    <row r="15" spans="1:27" ht="20.25">
      <c r="A15" s="88" t="s">
        <v>29</v>
      </c>
      <c r="B15" s="98" t="s">
        <v>94</v>
      </c>
      <c r="C15" s="133">
        <v>240</v>
      </c>
      <c r="D15" s="148">
        <f t="shared" ref="D15:D22" si="3">E15/30</f>
        <v>3</v>
      </c>
      <c r="E15" s="145">
        <f t="shared" si="0"/>
        <v>90</v>
      </c>
      <c r="F15" s="16">
        <f t="shared" si="1"/>
        <v>90</v>
      </c>
      <c r="G15" s="95">
        <f t="shared" ref="G15:G22" si="4">H15+I15+J15</f>
        <v>36</v>
      </c>
      <c r="H15" s="15">
        <v>32</v>
      </c>
      <c r="I15" s="12"/>
      <c r="J15" s="13">
        <v>4</v>
      </c>
      <c r="K15" s="15">
        <v>54</v>
      </c>
      <c r="L15" s="12" t="s">
        <v>95</v>
      </c>
      <c r="M15" s="12"/>
      <c r="N15" s="12"/>
      <c r="O15" s="12" t="s">
        <v>97</v>
      </c>
      <c r="P15" s="13"/>
      <c r="Q15" s="105">
        <f t="shared" ref="Q15:Q22" si="5">V15+X15+Y15+R15</f>
        <v>0</v>
      </c>
      <c r="R15" s="14">
        <f t="shared" si="2"/>
        <v>0</v>
      </c>
      <c r="S15" s="15"/>
      <c r="T15" s="12"/>
      <c r="U15" s="13"/>
      <c r="V15" s="15"/>
      <c r="W15" s="12"/>
      <c r="X15" s="12"/>
      <c r="Y15" s="12"/>
      <c r="Z15" s="12"/>
      <c r="AA15" s="16"/>
    </row>
    <row r="16" spans="1:27" ht="20.25">
      <c r="A16" s="88" t="s">
        <v>30</v>
      </c>
      <c r="B16" s="98" t="s">
        <v>96</v>
      </c>
      <c r="C16" s="133">
        <v>90</v>
      </c>
      <c r="D16" s="148">
        <f t="shared" si="3"/>
        <v>3</v>
      </c>
      <c r="E16" s="145">
        <f t="shared" si="0"/>
        <v>90</v>
      </c>
      <c r="F16" s="16">
        <f t="shared" si="1"/>
        <v>90</v>
      </c>
      <c r="G16" s="95">
        <f t="shared" si="4"/>
        <v>54</v>
      </c>
      <c r="H16" s="15">
        <v>34</v>
      </c>
      <c r="I16" s="12"/>
      <c r="J16" s="13">
        <v>20</v>
      </c>
      <c r="K16" s="15">
        <v>36</v>
      </c>
      <c r="L16" s="12"/>
      <c r="M16" s="12"/>
      <c r="N16" s="12"/>
      <c r="O16" s="12"/>
      <c r="P16" s="13" t="s">
        <v>58</v>
      </c>
      <c r="Q16" s="105">
        <f t="shared" si="5"/>
        <v>0</v>
      </c>
      <c r="R16" s="14">
        <f t="shared" si="2"/>
        <v>0</v>
      </c>
      <c r="S16" s="15"/>
      <c r="T16" s="12"/>
      <c r="U16" s="13"/>
      <c r="V16" s="15"/>
      <c r="W16" s="12"/>
      <c r="X16" s="12"/>
      <c r="Y16" s="12"/>
      <c r="Z16" s="12"/>
      <c r="AA16" s="16"/>
    </row>
    <row r="17" spans="1:28" ht="21" thickBot="1">
      <c r="A17" s="176" t="s">
        <v>31</v>
      </c>
      <c r="B17" s="158" t="s">
        <v>98</v>
      </c>
      <c r="C17" s="177">
        <v>90</v>
      </c>
      <c r="D17" s="150">
        <f t="shared" si="3"/>
        <v>3</v>
      </c>
      <c r="E17" s="178">
        <f t="shared" si="0"/>
        <v>90</v>
      </c>
      <c r="F17" s="110">
        <f t="shared" si="1"/>
        <v>90</v>
      </c>
      <c r="G17" s="294">
        <f t="shared" si="4"/>
        <v>36</v>
      </c>
      <c r="H17" s="179">
        <v>24</v>
      </c>
      <c r="I17" s="109"/>
      <c r="J17" s="180">
        <v>12</v>
      </c>
      <c r="K17" s="179">
        <v>54</v>
      </c>
      <c r="L17" s="109"/>
      <c r="M17" s="109"/>
      <c r="N17" s="109"/>
      <c r="O17" s="109"/>
      <c r="P17" s="180" t="s">
        <v>58</v>
      </c>
      <c r="Q17" s="181">
        <f t="shared" si="5"/>
        <v>0</v>
      </c>
      <c r="R17" s="295">
        <f t="shared" si="2"/>
        <v>0</v>
      </c>
      <c r="S17" s="179"/>
      <c r="T17" s="109"/>
      <c r="U17" s="180"/>
      <c r="V17" s="179"/>
      <c r="W17" s="109"/>
      <c r="X17" s="109"/>
      <c r="Y17" s="109"/>
      <c r="Z17" s="109"/>
      <c r="AA17" s="110"/>
    </row>
    <row r="18" spans="1:28" ht="21" thickBot="1">
      <c r="A18" s="365" t="s">
        <v>32</v>
      </c>
      <c r="B18" s="366" t="s">
        <v>105</v>
      </c>
      <c r="C18" s="367">
        <v>90</v>
      </c>
      <c r="D18" s="368">
        <f t="shared" si="3"/>
        <v>4</v>
      </c>
      <c r="E18" s="369">
        <f t="shared" ref="E18" si="6">F18+Q18</f>
        <v>120</v>
      </c>
      <c r="F18" s="370">
        <f t="shared" ref="F18" si="7">G18+K18+N18+M18</f>
        <v>120</v>
      </c>
      <c r="G18" s="371">
        <f t="shared" ref="G18" si="8">H18+I18+J18</f>
        <v>54</v>
      </c>
      <c r="H18" s="372">
        <v>28</v>
      </c>
      <c r="I18" s="373"/>
      <c r="J18" s="374">
        <v>26</v>
      </c>
      <c r="K18" s="372">
        <v>66</v>
      </c>
      <c r="L18" s="373"/>
      <c r="M18" s="373"/>
      <c r="N18" s="373"/>
      <c r="O18" s="373"/>
      <c r="P18" s="374" t="s">
        <v>58</v>
      </c>
      <c r="Q18" s="375">
        <f t="shared" ref="Q18" si="9">V18+X18+Y18+R18</f>
        <v>0</v>
      </c>
      <c r="R18" s="376">
        <f t="shared" ref="R18" si="10">S18+T18+U18</f>
        <v>0</v>
      </c>
      <c r="S18" s="372"/>
      <c r="T18" s="373"/>
      <c r="U18" s="374"/>
      <c r="V18" s="372"/>
      <c r="W18" s="373"/>
      <c r="X18" s="373"/>
      <c r="Y18" s="373"/>
      <c r="Z18" s="373"/>
      <c r="AA18" s="370"/>
    </row>
    <row r="19" spans="1:28" ht="21" thickBot="1">
      <c r="A19" s="377" t="s">
        <v>33</v>
      </c>
      <c r="B19" s="358" t="s">
        <v>99</v>
      </c>
      <c r="C19" s="379">
        <v>90</v>
      </c>
      <c r="D19" s="474">
        <f t="shared" si="3"/>
        <v>3</v>
      </c>
      <c r="E19" s="296">
        <f t="shared" si="0"/>
        <v>90</v>
      </c>
      <c r="F19" s="297">
        <f t="shared" si="1"/>
        <v>90</v>
      </c>
      <c r="G19" s="298">
        <f t="shared" si="4"/>
        <v>36</v>
      </c>
      <c r="H19" s="380">
        <v>24</v>
      </c>
      <c r="I19" s="381"/>
      <c r="J19" s="382">
        <v>12</v>
      </c>
      <c r="K19" s="380">
        <v>54</v>
      </c>
      <c r="L19" s="381"/>
      <c r="M19" s="381"/>
      <c r="N19" s="381"/>
      <c r="O19" s="381" t="s">
        <v>97</v>
      </c>
      <c r="P19" s="382"/>
      <c r="Q19" s="299">
        <f t="shared" si="5"/>
        <v>0</v>
      </c>
      <c r="R19" s="300">
        <f t="shared" si="2"/>
        <v>0</v>
      </c>
      <c r="S19" s="380"/>
      <c r="T19" s="381"/>
      <c r="U19" s="382"/>
      <c r="V19" s="380"/>
      <c r="W19" s="381"/>
      <c r="X19" s="381"/>
      <c r="Y19" s="381"/>
      <c r="Z19" s="381"/>
      <c r="AA19" s="175"/>
      <c r="AB19" s="114"/>
    </row>
    <row r="20" spans="1:28" ht="20.25">
      <c r="A20" s="82" t="s">
        <v>34</v>
      </c>
      <c r="B20" s="129" t="s">
        <v>100</v>
      </c>
      <c r="C20" s="132">
        <v>300</v>
      </c>
      <c r="D20" s="147">
        <f t="shared" si="3"/>
        <v>10</v>
      </c>
      <c r="E20" s="144">
        <f t="shared" si="0"/>
        <v>300</v>
      </c>
      <c r="F20" s="10">
        <f t="shared" si="1"/>
        <v>300</v>
      </c>
      <c r="G20" s="120">
        <f t="shared" si="4"/>
        <v>180</v>
      </c>
      <c r="H20" s="9"/>
      <c r="I20" s="6"/>
      <c r="J20" s="7">
        <v>180</v>
      </c>
      <c r="K20" s="9">
        <v>120</v>
      </c>
      <c r="L20" s="6"/>
      <c r="M20" s="6"/>
      <c r="N20" s="6"/>
      <c r="O20" s="6"/>
      <c r="P20" s="7" t="s">
        <v>58</v>
      </c>
      <c r="Q20" s="104">
        <f t="shared" si="5"/>
        <v>0</v>
      </c>
      <c r="R20" s="8">
        <f t="shared" si="2"/>
        <v>0</v>
      </c>
      <c r="S20" s="9"/>
      <c r="T20" s="124"/>
      <c r="U20" s="125"/>
      <c r="V20" s="130"/>
      <c r="W20" s="6"/>
      <c r="X20" s="6"/>
      <c r="Y20" s="6"/>
      <c r="Z20" s="6"/>
      <c r="AA20" s="131"/>
    </row>
    <row r="21" spans="1:28" ht="20.25">
      <c r="A21" s="88" t="s">
        <v>35</v>
      </c>
      <c r="B21" s="123" t="s">
        <v>101</v>
      </c>
      <c r="C21" s="133">
        <v>240</v>
      </c>
      <c r="D21" s="148">
        <f t="shared" si="3"/>
        <v>8</v>
      </c>
      <c r="E21" s="145">
        <f t="shared" si="0"/>
        <v>240</v>
      </c>
      <c r="F21" s="16">
        <f t="shared" si="1"/>
        <v>0</v>
      </c>
      <c r="G21" s="139">
        <f t="shared" si="4"/>
        <v>0</v>
      </c>
      <c r="H21" s="15"/>
      <c r="I21" s="12"/>
      <c r="J21" s="13"/>
      <c r="K21" s="15"/>
      <c r="L21" s="12"/>
      <c r="M21" s="12"/>
      <c r="N21" s="12"/>
      <c r="O21" s="12"/>
      <c r="P21" s="13"/>
      <c r="Q21" s="105">
        <f t="shared" si="5"/>
        <v>240</v>
      </c>
      <c r="R21" s="14">
        <f t="shared" si="2"/>
        <v>120</v>
      </c>
      <c r="S21" s="15"/>
      <c r="T21" s="107"/>
      <c r="U21" s="126">
        <v>120</v>
      </c>
      <c r="V21" s="17">
        <v>120</v>
      </c>
      <c r="W21" s="12"/>
      <c r="X21" s="12"/>
      <c r="Y21" s="12"/>
      <c r="Z21" s="12"/>
      <c r="AA21" s="86" t="s">
        <v>58</v>
      </c>
    </row>
    <row r="22" spans="1:28" ht="21" thickBot="1">
      <c r="A22" s="88" t="s">
        <v>36</v>
      </c>
      <c r="B22" s="123" t="s">
        <v>104</v>
      </c>
      <c r="C22" s="133">
        <v>30</v>
      </c>
      <c r="D22" s="149">
        <f t="shared" si="3"/>
        <v>1</v>
      </c>
      <c r="E22" s="145">
        <f t="shared" si="0"/>
        <v>30</v>
      </c>
      <c r="F22" s="16">
        <f t="shared" si="1"/>
        <v>0</v>
      </c>
      <c r="G22" s="139">
        <f t="shared" si="4"/>
        <v>0</v>
      </c>
      <c r="H22" s="15"/>
      <c r="I22" s="12"/>
      <c r="J22" s="13"/>
      <c r="K22" s="15"/>
      <c r="L22" s="12"/>
      <c r="M22" s="12"/>
      <c r="N22" s="12"/>
      <c r="O22" s="12"/>
      <c r="P22" s="13"/>
      <c r="Q22" s="105">
        <f t="shared" si="5"/>
        <v>30</v>
      </c>
      <c r="R22" s="14">
        <f t="shared" si="2"/>
        <v>30</v>
      </c>
      <c r="S22" s="15"/>
      <c r="T22" s="107"/>
      <c r="U22" s="126">
        <v>30</v>
      </c>
      <c r="V22" s="17">
        <v>0</v>
      </c>
      <c r="W22" s="12"/>
      <c r="X22" s="12"/>
      <c r="Y22" s="12"/>
      <c r="Z22" s="12" t="s">
        <v>97</v>
      </c>
      <c r="AA22" s="86"/>
    </row>
    <row r="23" spans="1:28" ht="21" thickBot="1">
      <c r="A23" s="115"/>
      <c r="B23" s="116" t="s">
        <v>42</v>
      </c>
      <c r="C23" s="117">
        <f>SUM(C14:C22)</f>
        <v>1260</v>
      </c>
      <c r="D23" s="19">
        <f>SUM(D14:D22)</f>
        <v>38</v>
      </c>
      <c r="E23" s="117">
        <f>SUM(E14:E22)</f>
        <v>1140</v>
      </c>
      <c r="F23" s="117">
        <f>SUM(F14:F22)</f>
        <v>870</v>
      </c>
      <c r="G23" s="117">
        <f>SUM(G14:G19)</f>
        <v>252</v>
      </c>
      <c r="H23" s="117">
        <f>SUM(H14:H22)</f>
        <v>166</v>
      </c>
      <c r="I23" s="117">
        <f>SUM(I14:I22)</f>
        <v>0</v>
      </c>
      <c r="J23" s="117">
        <f>SUM(J14:J22)</f>
        <v>266</v>
      </c>
      <c r="K23" s="117">
        <f>SUM(K14:K22)</f>
        <v>438</v>
      </c>
      <c r="L23" s="117">
        <v>1</v>
      </c>
      <c r="M23" s="117">
        <f>SUM(M14:M22)</f>
        <v>0</v>
      </c>
      <c r="N23" s="117">
        <f>SUM(N14:N22)</f>
        <v>0</v>
      </c>
      <c r="O23" s="117">
        <v>3</v>
      </c>
      <c r="P23" s="117">
        <v>3</v>
      </c>
      <c r="Q23" s="23">
        <f t="shared" ref="Q23:Y23" si="11">SUM(Q14:Q22)</f>
        <v>270</v>
      </c>
      <c r="R23" s="23">
        <f t="shared" si="11"/>
        <v>150</v>
      </c>
      <c r="S23" s="23">
        <f t="shared" si="11"/>
        <v>0</v>
      </c>
      <c r="T23" s="23">
        <f t="shared" si="11"/>
        <v>0</v>
      </c>
      <c r="U23" s="23">
        <f t="shared" si="11"/>
        <v>150</v>
      </c>
      <c r="V23" s="23">
        <f t="shared" si="11"/>
        <v>120</v>
      </c>
      <c r="W23" s="23">
        <f t="shared" si="11"/>
        <v>0</v>
      </c>
      <c r="X23" s="23">
        <f t="shared" si="11"/>
        <v>0</v>
      </c>
      <c r="Y23" s="23">
        <f t="shared" si="11"/>
        <v>0</v>
      </c>
      <c r="Z23" s="23">
        <v>1</v>
      </c>
      <c r="AA23" s="23">
        <v>1</v>
      </c>
    </row>
    <row r="24" spans="1:28" ht="21" thickBot="1">
      <c r="A24" s="592"/>
      <c r="B24" s="24" t="s">
        <v>43</v>
      </c>
      <c r="C24" s="25"/>
      <c r="D24" s="26"/>
      <c r="E24" s="27"/>
      <c r="F24" s="28"/>
      <c r="G24" s="29">
        <f>G23/J10</f>
        <v>28</v>
      </c>
      <c r="H24" s="30"/>
      <c r="I24" s="31"/>
      <c r="J24" s="31"/>
      <c r="K24" s="31"/>
      <c r="L24" s="31"/>
      <c r="M24" s="31"/>
      <c r="N24" s="31"/>
      <c r="O24" s="32"/>
      <c r="P24" s="33"/>
      <c r="Q24" s="28"/>
      <c r="R24" s="34">
        <f>SUM(R14:R22)/U10</f>
        <v>30</v>
      </c>
      <c r="S24" s="35"/>
      <c r="T24" s="25"/>
      <c r="U24" s="25"/>
      <c r="V24" s="25"/>
      <c r="W24" s="25"/>
      <c r="X24" s="25"/>
      <c r="Y24" s="25"/>
      <c r="Z24" s="36"/>
      <c r="AA24" s="90"/>
    </row>
    <row r="25" spans="1:28" ht="21" thickBot="1">
      <c r="A25" s="593"/>
      <c r="B25" s="37" t="s">
        <v>44</v>
      </c>
      <c r="C25" s="27"/>
      <c r="D25" s="38"/>
      <c r="E25" s="27"/>
      <c r="F25" s="39"/>
      <c r="G25" s="40"/>
      <c r="H25" s="41"/>
      <c r="I25" s="27"/>
      <c r="J25" s="27"/>
      <c r="K25" s="27"/>
      <c r="L25" s="27"/>
      <c r="M25" s="27"/>
      <c r="N25" s="42"/>
      <c r="O25" s="23">
        <v>3</v>
      </c>
      <c r="P25" s="43"/>
      <c r="Q25" s="44"/>
      <c r="R25" s="45"/>
      <c r="S25" s="46"/>
      <c r="T25" s="46"/>
      <c r="U25" s="46"/>
      <c r="V25" s="46"/>
      <c r="W25" s="46"/>
      <c r="X25" s="46"/>
      <c r="Y25" s="42"/>
      <c r="Z25" s="23">
        <v>1</v>
      </c>
      <c r="AA25" s="91"/>
    </row>
    <row r="26" spans="1:28" ht="21" thickBot="1">
      <c r="A26" s="593"/>
      <c r="B26" s="37" t="s">
        <v>45</v>
      </c>
      <c r="C26" s="27"/>
      <c r="D26" s="38"/>
      <c r="E26" s="27"/>
      <c r="F26" s="39"/>
      <c r="G26" s="42"/>
      <c r="H26" s="41"/>
      <c r="I26" s="27"/>
      <c r="J26" s="27"/>
      <c r="K26" s="27"/>
      <c r="L26" s="47"/>
      <c r="M26" s="27"/>
      <c r="N26" s="46"/>
      <c r="O26" s="40"/>
      <c r="P26" s="23">
        <v>4</v>
      </c>
      <c r="Q26" s="44"/>
      <c r="R26" s="46"/>
      <c r="S26" s="46"/>
      <c r="T26" s="46"/>
      <c r="U26" s="46"/>
      <c r="V26" s="46"/>
      <c r="W26" s="48"/>
      <c r="X26" s="46"/>
      <c r="Y26" s="46"/>
      <c r="Z26" s="40"/>
      <c r="AA26" s="23">
        <v>1</v>
      </c>
    </row>
    <row r="27" spans="1:28" ht="21" thickBot="1">
      <c r="A27" s="593"/>
      <c r="B27" s="49" t="s">
        <v>46</v>
      </c>
      <c r="C27" s="47"/>
      <c r="D27" s="50"/>
      <c r="E27" s="47"/>
      <c r="F27" s="51"/>
      <c r="G27" s="50"/>
      <c r="H27" s="52"/>
      <c r="I27" s="53"/>
      <c r="J27" s="53"/>
      <c r="K27" s="54"/>
      <c r="L27" s="23">
        <v>1</v>
      </c>
      <c r="M27" s="55"/>
      <c r="N27" s="56"/>
      <c r="O27" s="56"/>
      <c r="P27" s="57"/>
      <c r="Q27" s="58"/>
      <c r="R27" s="48"/>
      <c r="S27" s="48"/>
      <c r="T27" s="48"/>
      <c r="U27" s="48"/>
      <c r="V27" s="59"/>
      <c r="W27" s="23">
        <v>0</v>
      </c>
      <c r="X27" s="51"/>
      <c r="Y27" s="47"/>
      <c r="Z27" s="48"/>
      <c r="AA27" s="92"/>
    </row>
    <row r="28" spans="1:28" ht="21" thickBot="1">
      <c r="A28" s="594"/>
      <c r="B28" s="87" t="s">
        <v>47</v>
      </c>
      <c r="C28" s="60">
        <f>SUM(C24:C27)</f>
        <v>0</v>
      </c>
      <c r="D28" s="60">
        <f t="shared" ref="D28:AA28" si="12">SUM(D24:D27)</f>
        <v>0</v>
      </c>
      <c r="E28" s="60">
        <f t="shared" si="12"/>
        <v>0</v>
      </c>
      <c r="F28" s="61">
        <f t="shared" si="12"/>
        <v>0</v>
      </c>
      <c r="G28" s="136">
        <f>SUM(G24:G27)</f>
        <v>28</v>
      </c>
      <c r="H28" s="22">
        <f t="shared" si="12"/>
        <v>0</v>
      </c>
      <c r="I28" s="20">
        <f t="shared" si="12"/>
        <v>0</v>
      </c>
      <c r="J28" s="20">
        <f t="shared" si="12"/>
        <v>0</v>
      </c>
      <c r="K28" s="21">
        <f t="shared" si="12"/>
        <v>0</v>
      </c>
      <c r="L28" s="23">
        <f t="shared" si="12"/>
        <v>1</v>
      </c>
      <c r="M28" s="22">
        <f t="shared" si="12"/>
        <v>0</v>
      </c>
      <c r="N28" s="20">
        <f t="shared" si="12"/>
        <v>0</v>
      </c>
      <c r="O28" s="20">
        <f>SUM(O24:O27)</f>
        <v>3</v>
      </c>
      <c r="P28" s="20">
        <f t="shared" si="12"/>
        <v>4</v>
      </c>
      <c r="Q28" s="61">
        <f t="shared" si="12"/>
        <v>0</v>
      </c>
      <c r="R28" s="136">
        <f t="shared" si="12"/>
        <v>30</v>
      </c>
      <c r="S28" s="118">
        <f t="shared" si="12"/>
        <v>0</v>
      </c>
      <c r="T28" s="60">
        <f t="shared" si="12"/>
        <v>0</v>
      </c>
      <c r="U28" s="60">
        <f t="shared" si="12"/>
        <v>0</v>
      </c>
      <c r="V28" s="60">
        <f t="shared" si="12"/>
        <v>0</v>
      </c>
      <c r="W28" s="60">
        <f t="shared" si="12"/>
        <v>0</v>
      </c>
      <c r="X28" s="60">
        <f t="shared" si="12"/>
        <v>0</v>
      </c>
      <c r="Y28" s="60">
        <f t="shared" si="12"/>
        <v>0</v>
      </c>
      <c r="Z28" s="60">
        <f t="shared" si="12"/>
        <v>1</v>
      </c>
      <c r="AA28" s="93">
        <f t="shared" si="12"/>
        <v>1</v>
      </c>
    </row>
    <row r="29" spans="1:28" ht="20.25">
      <c r="A29" s="62"/>
      <c r="B29" s="62"/>
      <c r="C29" s="63"/>
      <c r="D29" s="62"/>
      <c r="E29" s="63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</row>
    <row r="30" spans="1:28" ht="20.25">
      <c r="A30" s="62"/>
      <c r="B30" s="62"/>
      <c r="C30" s="63"/>
      <c r="D30" s="62"/>
      <c r="E30" s="63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</row>
    <row r="31" spans="1:28" ht="20.25">
      <c r="A31" s="62"/>
      <c r="B31" s="62"/>
      <c r="C31" s="63"/>
      <c r="D31" s="62"/>
      <c r="E31" s="63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</row>
    <row r="32" spans="1:28" ht="26.25">
      <c r="A32" s="1"/>
      <c r="B32" s="64" t="s">
        <v>85</v>
      </c>
      <c r="C32" s="64"/>
      <c r="D32" s="64"/>
      <c r="E32" s="64"/>
      <c r="F32" s="64"/>
      <c r="G32" s="64"/>
      <c r="H32" s="64"/>
      <c r="I32" s="64"/>
      <c r="J32" s="64"/>
      <c r="K32" s="64" t="s">
        <v>55</v>
      </c>
      <c r="L32" s="64"/>
      <c r="M32" s="64"/>
      <c r="N32" s="64"/>
      <c r="O32" s="64"/>
      <c r="P32" s="64"/>
      <c r="Q32" s="64"/>
      <c r="R32" s="65"/>
      <c r="S32" s="65"/>
      <c r="T32" s="66" t="s">
        <v>90</v>
      </c>
      <c r="U32" s="67"/>
      <c r="V32" s="67" t="s">
        <v>88</v>
      </c>
      <c r="W32" s="67"/>
      <c r="X32" s="67"/>
      <c r="Y32" s="68"/>
      <c r="Z32" s="68"/>
      <c r="AA32" s="68"/>
    </row>
    <row r="33" spans="1:27" ht="26.25">
      <c r="A33" s="69"/>
      <c r="B33" s="595"/>
      <c r="C33" s="595"/>
      <c r="D33" s="595"/>
      <c r="E33" s="595"/>
      <c r="F33" s="595"/>
      <c r="G33" s="595"/>
      <c r="H33" s="595"/>
      <c r="I33" s="595"/>
      <c r="J33" s="595"/>
      <c r="K33" s="69"/>
      <c r="L33" s="69"/>
      <c r="M33" s="69"/>
      <c r="N33" s="69"/>
      <c r="O33" s="69"/>
      <c r="P33" s="69"/>
      <c r="Q33" s="69"/>
      <c r="R33" s="69" t="s">
        <v>48</v>
      </c>
      <c r="S33" s="71"/>
      <c r="T33" s="72" t="s">
        <v>49</v>
      </c>
      <c r="U33" s="73" t="s">
        <v>89</v>
      </c>
      <c r="V33" s="73"/>
      <c r="W33" s="73"/>
      <c r="X33" s="72"/>
      <c r="Y33" s="72"/>
      <c r="Z33" s="74"/>
      <c r="AA33" s="74"/>
    </row>
    <row r="34" spans="1:27" ht="26.25">
      <c r="A34" s="69"/>
      <c r="B34" s="70"/>
      <c r="C34" s="70"/>
      <c r="D34" s="70"/>
      <c r="E34" s="70"/>
      <c r="F34" s="70"/>
      <c r="G34" s="70"/>
      <c r="H34" s="70"/>
      <c r="I34" s="70"/>
      <c r="J34" s="70"/>
      <c r="K34" s="69"/>
      <c r="L34" s="69"/>
      <c r="M34" s="69"/>
      <c r="N34" s="69"/>
      <c r="O34" s="69"/>
      <c r="P34" s="69"/>
      <c r="Q34" s="69"/>
      <c r="R34" s="69"/>
      <c r="S34" s="71"/>
      <c r="T34" s="72"/>
      <c r="U34" s="73"/>
      <c r="V34" s="73"/>
      <c r="W34" s="73"/>
      <c r="X34" s="72"/>
      <c r="Y34" s="72"/>
      <c r="Z34" s="74"/>
      <c r="AA34" s="74"/>
    </row>
    <row r="35" spans="1:27" ht="26.25">
      <c r="A35" s="69"/>
      <c r="B35" s="70"/>
      <c r="C35" s="70"/>
      <c r="D35" s="70"/>
      <c r="E35" s="70"/>
      <c r="F35" s="70"/>
      <c r="G35" s="70"/>
      <c r="H35" s="70"/>
      <c r="I35" s="70"/>
      <c r="J35" s="70"/>
      <c r="K35" s="64"/>
      <c r="L35" s="64"/>
      <c r="M35" s="64"/>
      <c r="N35" s="64"/>
      <c r="O35" s="64"/>
      <c r="P35" s="64"/>
      <c r="Q35" s="64"/>
      <c r="R35" s="64"/>
      <c r="S35" s="64"/>
      <c r="T35" s="66"/>
      <c r="U35" s="66"/>
      <c r="V35" s="66"/>
      <c r="W35" s="66"/>
      <c r="X35" s="75"/>
      <c r="Y35" s="75"/>
      <c r="Z35" s="76"/>
      <c r="AA35" s="76"/>
    </row>
    <row r="36" spans="1:27" ht="26.25">
      <c r="A36" s="69"/>
      <c r="B36" s="70"/>
      <c r="C36" s="70"/>
      <c r="D36" s="70"/>
      <c r="E36" s="70"/>
      <c r="F36" s="70"/>
      <c r="G36" s="70"/>
      <c r="H36" s="70"/>
      <c r="I36" s="70"/>
      <c r="J36" s="70"/>
      <c r="K36" s="64" t="s">
        <v>50</v>
      </c>
      <c r="L36" s="64"/>
      <c r="M36" s="64"/>
      <c r="N36" s="64"/>
      <c r="O36" s="64"/>
      <c r="P36" s="64"/>
      <c r="Q36" s="64"/>
      <c r="R36" s="65"/>
      <c r="S36" s="65"/>
      <c r="T36" s="66"/>
      <c r="U36" s="67"/>
      <c r="V36" s="67" t="s">
        <v>91</v>
      </c>
      <c r="W36" s="67"/>
      <c r="X36" s="67"/>
      <c r="Y36" s="68"/>
      <c r="Z36" s="76"/>
      <c r="AA36" s="76"/>
    </row>
    <row r="37" spans="1:27" ht="26.25">
      <c r="A37" s="69"/>
      <c r="B37" s="70"/>
      <c r="C37" s="70"/>
      <c r="D37" s="70"/>
      <c r="E37" s="70"/>
      <c r="F37" s="70"/>
      <c r="G37" s="70"/>
      <c r="H37" s="70"/>
      <c r="I37" s="70"/>
      <c r="J37" s="70"/>
      <c r="K37" s="69"/>
      <c r="L37" s="69"/>
      <c r="M37" s="69"/>
      <c r="N37" s="69"/>
      <c r="O37" s="69"/>
      <c r="P37" s="69"/>
      <c r="Q37" s="69"/>
      <c r="R37" s="69" t="s">
        <v>48</v>
      </c>
      <c r="S37" s="71"/>
      <c r="T37" s="72" t="s">
        <v>51</v>
      </c>
      <c r="U37" s="73" t="s">
        <v>89</v>
      </c>
      <c r="V37" s="73"/>
      <c r="W37" s="73"/>
      <c r="X37" s="72"/>
      <c r="Y37" s="72"/>
      <c r="Z37" s="76"/>
      <c r="AA37" s="76"/>
    </row>
  </sheetData>
  <mergeCells count="42">
    <mergeCell ref="C6:AA6"/>
    <mergeCell ref="M11:M13"/>
    <mergeCell ref="N11:N13"/>
    <mergeCell ref="O11:P11"/>
    <mergeCell ref="Q11:Q13"/>
    <mergeCell ref="W7:AA7"/>
    <mergeCell ref="A8:AA8"/>
    <mergeCell ref="A9:AA9"/>
    <mergeCell ref="A10:A13"/>
    <mergeCell ref="B10:B13"/>
    <mergeCell ref="C10:C13"/>
    <mergeCell ref="Y11:Y13"/>
    <mergeCell ref="Z11:AA11"/>
    <mergeCell ref="Z12:Z13"/>
    <mergeCell ref="AA12:AA13"/>
    <mergeCell ref="Q10:T10"/>
    <mergeCell ref="C1:AA1"/>
    <mergeCell ref="C2:AA2"/>
    <mergeCell ref="C3:AA3"/>
    <mergeCell ref="C4:AA4"/>
    <mergeCell ref="C5:AA5"/>
    <mergeCell ref="V10:AA10"/>
    <mergeCell ref="R12:R13"/>
    <mergeCell ref="S12:U12"/>
    <mergeCell ref="R11:U11"/>
    <mergeCell ref="V11:V13"/>
    <mergeCell ref="W11:W13"/>
    <mergeCell ref="X11:X13"/>
    <mergeCell ref="A24:A28"/>
    <mergeCell ref="B33:J33"/>
    <mergeCell ref="G12:G13"/>
    <mergeCell ref="H12:J12"/>
    <mergeCell ref="O12:O13"/>
    <mergeCell ref="D10:D13"/>
    <mergeCell ref="E10:E13"/>
    <mergeCell ref="F10:I10"/>
    <mergeCell ref="K10:P10"/>
    <mergeCell ref="P12:P13"/>
    <mergeCell ref="F11:F13"/>
    <mergeCell ref="G11:J11"/>
    <mergeCell ref="K11:K13"/>
    <mergeCell ref="L11:L13"/>
  </mergeCells>
  <printOptions horizontalCentered="1" verticalCentered="1"/>
  <pageMargins left="0.59055118110236227" right="0.39370078740157483" top="0.59055118110236227" bottom="0.39370078740157483" header="0.31496062992125984" footer="0.31496062992125984"/>
  <pageSetup paperSize="9" scale="42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AA45"/>
  <sheetViews>
    <sheetView topLeftCell="A8" zoomScale="55" zoomScaleNormal="55" workbookViewId="0">
      <selection activeCell="A21" sqref="A21:XFD21"/>
    </sheetView>
  </sheetViews>
  <sheetFormatPr defaultRowHeight="15"/>
  <cols>
    <col min="2" max="2" width="70.5703125" customWidth="1"/>
  </cols>
  <sheetData>
    <row r="1" spans="1:27" ht="26.25">
      <c r="A1" s="1" t="s">
        <v>0</v>
      </c>
      <c r="B1" s="1"/>
      <c r="C1" s="559" t="s">
        <v>1</v>
      </c>
      <c r="D1" s="559"/>
      <c r="E1" s="559"/>
      <c r="F1" s="559"/>
      <c r="G1" s="559"/>
      <c r="H1" s="559"/>
      <c r="I1" s="559"/>
      <c r="J1" s="559"/>
      <c r="K1" s="559"/>
      <c r="L1" s="559"/>
      <c r="M1" s="559"/>
      <c r="N1" s="559"/>
      <c r="O1" s="559"/>
      <c r="P1" s="559"/>
      <c r="Q1" s="559"/>
      <c r="R1" s="559"/>
      <c r="S1" s="559"/>
      <c r="T1" s="559"/>
      <c r="U1" s="559"/>
      <c r="V1" s="559"/>
      <c r="W1" s="559"/>
      <c r="X1" s="559"/>
      <c r="Y1" s="559"/>
      <c r="Z1" s="559"/>
      <c r="AA1" s="559"/>
    </row>
    <row r="2" spans="1:27" ht="26.25">
      <c r="A2" s="1" t="s">
        <v>2</v>
      </c>
      <c r="B2" s="1"/>
      <c r="C2" s="559"/>
      <c r="D2" s="559"/>
      <c r="E2" s="559"/>
      <c r="F2" s="559"/>
      <c r="G2" s="559"/>
      <c r="H2" s="559"/>
      <c r="I2" s="559"/>
      <c r="J2" s="559"/>
      <c r="K2" s="559"/>
      <c r="L2" s="559"/>
      <c r="M2" s="559"/>
      <c r="N2" s="559"/>
      <c r="O2" s="559"/>
      <c r="P2" s="559"/>
      <c r="Q2" s="559"/>
      <c r="R2" s="559"/>
      <c r="S2" s="559"/>
      <c r="T2" s="559"/>
      <c r="U2" s="559"/>
      <c r="V2" s="559"/>
      <c r="W2" s="559"/>
      <c r="X2" s="559"/>
      <c r="Y2" s="559"/>
      <c r="Z2" s="559"/>
      <c r="AA2" s="559"/>
    </row>
    <row r="3" spans="1:27" ht="26.25">
      <c r="A3" s="1"/>
      <c r="B3" s="1"/>
      <c r="C3" s="560" t="s">
        <v>3</v>
      </c>
      <c r="D3" s="560"/>
      <c r="E3" s="560"/>
      <c r="F3" s="560"/>
      <c r="G3" s="560"/>
      <c r="H3" s="560"/>
      <c r="I3" s="560"/>
      <c r="J3" s="560"/>
      <c r="K3" s="560"/>
      <c r="L3" s="560"/>
      <c r="M3" s="560"/>
      <c r="N3" s="560"/>
      <c r="O3" s="560"/>
      <c r="P3" s="560"/>
      <c r="Q3" s="560"/>
      <c r="R3" s="560"/>
      <c r="S3" s="560"/>
      <c r="T3" s="560"/>
      <c r="U3" s="560"/>
      <c r="V3" s="560"/>
      <c r="W3" s="560"/>
      <c r="X3" s="560"/>
      <c r="Y3" s="560"/>
      <c r="Z3" s="560"/>
      <c r="AA3" s="560"/>
    </row>
    <row r="4" spans="1:27" ht="26.25">
      <c r="A4" s="1" t="s">
        <v>4</v>
      </c>
      <c r="B4" s="1"/>
      <c r="C4" s="559" t="s">
        <v>84</v>
      </c>
      <c r="D4" s="559"/>
      <c r="E4" s="559"/>
      <c r="F4" s="559"/>
      <c r="G4" s="559"/>
      <c r="H4" s="559"/>
      <c r="I4" s="559"/>
      <c r="J4" s="559"/>
      <c r="K4" s="559"/>
      <c r="L4" s="559"/>
      <c r="M4" s="559"/>
      <c r="N4" s="559"/>
      <c r="O4" s="559"/>
      <c r="P4" s="559"/>
      <c r="Q4" s="559"/>
      <c r="R4" s="559"/>
      <c r="S4" s="559"/>
      <c r="T4" s="559"/>
      <c r="U4" s="559"/>
      <c r="V4" s="559"/>
      <c r="W4" s="559"/>
      <c r="X4" s="559"/>
      <c r="Y4" s="559"/>
      <c r="Z4" s="559"/>
      <c r="AA4" s="559"/>
    </row>
    <row r="5" spans="1:27" ht="26.25">
      <c r="A5" s="1" t="s">
        <v>5</v>
      </c>
      <c r="B5" s="1"/>
      <c r="C5" s="561" t="s">
        <v>161</v>
      </c>
      <c r="D5" s="561"/>
      <c r="E5" s="561"/>
      <c r="F5" s="561"/>
      <c r="G5" s="561"/>
      <c r="H5" s="561"/>
      <c r="I5" s="561"/>
      <c r="J5" s="561"/>
      <c r="K5" s="561"/>
      <c r="L5" s="561"/>
      <c r="M5" s="561"/>
      <c r="N5" s="561"/>
      <c r="O5" s="561"/>
      <c r="P5" s="561"/>
      <c r="Q5" s="561"/>
      <c r="R5" s="561"/>
      <c r="S5" s="561"/>
      <c r="T5" s="561"/>
      <c r="U5" s="561"/>
      <c r="V5" s="561"/>
      <c r="W5" s="561"/>
      <c r="X5" s="561"/>
      <c r="Y5" s="561"/>
      <c r="Z5" s="561"/>
      <c r="AA5" s="561"/>
    </row>
    <row r="6" spans="1:27" ht="26.25">
      <c r="A6" s="1" t="s">
        <v>179</v>
      </c>
      <c r="B6" s="1"/>
      <c r="C6" s="559" t="s">
        <v>6</v>
      </c>
      <c r="D6" s="559"/>
      <c r="E6" s="559"/>
      <c r="F6" s="559"/>
      <c r="G6" s="559"/>
      <c r="H6" s="559"/>
      <c r="I6" s="559"/>
      <c r="J6" s="559"/>
      <c r="K6" s="559"/>
      <c r="L6" s="559"/>
      <c r="M6" s="559"/>
      <c r="N6" s="559"/>
      <c r="O6" s="559"/>
      <c r="P6" s="559"/>
      <c r="Q6" s="559"/>
      <c r="R6" s="559"/>
      <c r="S6" s="559"/>
      <c r="T6" s="559"/>
      <c r="U6" s="559"/>
      <c r="V6" s="559"/>
      <c r="W6" s="559"/>
      <c r="X6" s="559"/>
      <c r="Y6" s="559"/>
      <c r="Z6" s="559"/>
      <c r="AA6" s="559"/>
    </row>
    <row r="7" spans="1:27" ht="27" thickBo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562"/>
      <c r="X7" s="562"/>
      <c r="Y7" s="562"/>
      <c r="Z7" s="562"/>
      <c r="AA7" s="562"/>
    </row>
    <row r="8" spans="1:27" ht="21" thickBot="1">
      <c r="A8" s="563" t="s">
        <v>196</v>
      </c>
      <c r="B8" s="564"/>
      <c r="C8" s="564"/>
      <c r="D8" s="564"/>
      <c r="E8" s="564"/>
      <c r="F8" s="564"/>
      <c r="G8" s="564"/>
      <c r="H8" s="564"/>
      <c r="I8" s="564"/>
      <c r="J8" s="564"/>
      <c r="K8" s="564"/>
      <c r="L8" s="564"/>
      <c r="M8" s="564"/>
      <c r="N8" s="564"/>
      <c r="O8" s="564"/>
      <c r="P8" s="564"/>
      <c r="Q8" s="564"/>
      <c r="R8" s="564"/>
      <c r="S8" s="564"/>
      <c r="T8" s="564"/>
      <c r="U8" s="564"/>
      <c r="V8" s="564"/>
      <c r="W8" s="564"/>
      <c r="X8" s="564"/>
      <c r="Y8" s="564"/>
      <c r="Z8" s="564"/>
      <c r="AA8" s="565"/>
    </row>
    <row r="9" spans="1:27" ht="21" thickBot="1">
      <c r="A9" s="563" t="s">
        <v>62</v>
      </c>
      <c r="B9" s="564"/>
      <c r="C9" s="564"/>
      <c r="D9" s="564"/>
      <c r="E9" s="564"/>
      <c r="F9" s="564"/>
      <c r="G9" s="564"/>
      <c r="H9" s="564"/>
      <c r="I9" s="564"/>
      <c r="J9" s="564"/>
      <c r="K9" s="564"/>
      <c r="L9" s="564"/>
      <c r="M9" s="564"/>
      <c r="N9" s="564"/>
      <c r="O9" s="564"/>
      <c r="P9" s="564"/>
      <c r="Q9" s="564"/>
      <c r="R9" s="564"/>
      <c r="S9" s="564"/>
      <c r="T9" s="564"/>
      <c r="U9" s="564"/>
      <c r="V9" s="564"/>
      <c r="W9" s="564"/>
      <c r="X9" s="564"/>
      <c r="Y9" s="564"/>
      <c r="Z9" s="564"/>
      <c r="AA9" s="565"/>
    </row>
    <row r="10" spans="1:27" ht="21" thickBot="1">
      <c r="A10" s="566" t="s">
        <v>7</v>
      </c>
      <c r="B10" s="569" t="s">
        <v>8</v>
      </c>
      <c r="C10" s="566" t="s">
        <v>9</v>
      </c>
      <c r="D10" s="572" t="s">
        <v>10</v>
      </c>
      <c r="E10" s="573" t="s">
        <v>11</v>
      </c>
      <c r="F10" s="574" t="s">
        <v>56</v>
      </c>
      <c r="G10" s="575"/>
      <c r="H10" s="575"/>
      <c r="I10" s="575"/>
      <c r="J10" s="89">
        <v>17</v>
      </c>
      <c r="K10" s="575" t="s">
        <v>12</v>
      </c>
      <c r="L10" s="575"/>
      <c r="M10" s="575"/>
      <c r="N10" s="575"/>
      <c r="O10" s="575"/>
      <c r="P10" s="576"/>
      <c r="Q10" s="574" t="s">
        <v>57</v>
      </c>
      <c r="R10" s="575"/>
      <c r="S10" s="575"/>
      <c r="T10" s="576"/>
      <c r="U10" s="89">
        <v>22</v>
      </c>
      <c r="V10" s="574" t="s">
        <v>12</v>
      </c>
      <c r="W10" s="575"/>
      <c r="X10" s="575"/>
      <c r="Y10" s="575"/>
      <c r="Z10" s="575"/>
      <c r="AA10" s="576"/>
    </row>
    <row r="11" spans="1:27" ht="21" thickBot="1">
      <c r="A11" s="567"/>
      <c r="B11" s="570"/>
      <c r="C11" s="567"/>
      <c r="D11" s="572"/>
      <c r="E11" s="573"/>
      <c r="F11" s="577" t="s">
        <v>13</v>
      </c>
      <c r="G11" s="578" t="s">
        <v>14</v>
      </c>
      <c r="H11" s="579"/>
      <c r="I11" s="579"/>
      <c r="J11" s="579"/>
      <c r="K11" s="580" t="s">
        <v>15</v>
      </c>
      <c r="L11" s="582" t="s">
        <v>16</v>
      </c>
      <c r="M11" s="582" t="s">
        <v>17</v>
      </c>
      <c r="N11" s="582" t="s">
        <v>18</v>
      </c>
      <c r="O11" s="588" t="s">
        <v>19</v>
      </c>
      <c r="P11" s="589"/>
      <c r="Q11" s="568" t="s">
        <v>13</v>
      </c>
      <c r="R11" s="578" t="s">
        <v>14</v>
      </c>
      <c r="S11" s="579"/>
      <c r="T11" s="579"/>
      <c r="U11" s="579"/>
      <c r="V11" s="580" t="s">
        <v>15</v>
      </c>
      <c r="W11" s="582" t="s">
        <v>16</v>
      </c>
      <c r="X11" s="582" t="s">
        <v>17</v>
      </c>
      <c r="Y11" s="582" t="s">
        <v>18</v>
      </c>
      <c r="Z11" s="588" t="s">
        <v>19</v>
      </c>
      <c r="AA11" s="589"/>
    </row>
    <row r="12" spans="1:27" ht="21" thickBot="1">
      <c r="A12" s="567"/>
      <c r="B12" s="570"/>
      <c r="C12" s="567"/>
      <c r="D12" s="572"/>
      <c r="E12" s="573"/>
      <c r="F12" s="577"/>
      <c r="G12" s="586" t="s">
        <v>13</v>
      </c>
      <c r="H12" s="587" t="s">
        <v>20</v>
      </c>
      <c r="I12" s="587"/>
      <c r="J12" s="587"/>
      <c r="K12" s="581"/>
      <c r="L12" s="583"/>
      <c r="M12" s="583"/>
      <c r="N12" s="583"/>
      <c r="O12" s="590" t="s">
        <v>21</v>
      </c>
      <c r="P12" s="584" t="s">
        <v>22</v>
      </c>
      <c r="Q12" s="572"/>
      <c r="R12" s="586" t="s">
        <v>13</v>
      </c>
      <c r="S12" s="587" t="s">
        <v>20</v>
      </c>
      <c r="T12" s="587"/>
      <c r="U12" s="587"/>
      <c r="V12" s="581"/>
      <c r="W12" s="583"/>
      <c r="X12" s="583"/>
      <c r="Y12" s="583"/>
      <c r="Z12" s="590" t="s">
        <v>23</v>
      </c>
      <c r="AA12" s="584" t="s">
        <v>24</v>
      </c>
    </row>
    <row r="13" spans="1:27" ht="243" customHeight="1" thickBot="1">
      <c r="A13" s="568"/>
      <c r="B13" s="571"/>
      <c r="C13" s="568"/>
      <c r="D13" s="572"/>
      <c r="E13" s="573"/>
      <c r="F13" s="577"/>
      <c r="G13" s="586"/>
      <c r="H13" s="2" t="s">
        <v>25</v>
      </c>
      <c r="I13" s="3" t="s">
        <v>26</v>
      </c>
      <c r="J13" s="4" t="s">
        <v>27</v>
      </c>
      <c r="K13" s="581"/>
      <c r="L13" s="583"/>
      <c r="M13" s="583"/>
      <c r="N13" s="583"/>
      <c r="O13" s="591"/>
      <c r="P13" s="585"/>
      <c r="Q13" s="572"/>
      <c r="R13" s="586"/>
      <c r="S13" s="2" t="s">
        <v>25</v>
      </c>
      <c r="T13" s="3" t="s">
        <v>26</v>
      </c>
      <c r="U13" s="4" t="s">
        <v>27</v>
      </c>
      <c r="V13" s="581"/>
      <c r="W13" s="583"/>
      <c r="X13" s="583"/>
      <c r="Y13" s="583"/>
      <c r="Z13" s="591"/>
      <c r="AA13" s="585"/>
    </row>
    <row r="14" spans="1:27" ht="20.25">
      <c r="A14" s="82" t="s">
        <v>28</v>
      </c>
      <c r="B14" s="97" t="s">
        <v>63</v>
      </c>
      <c r="C14" s="132">
        <v>164</v>
      </c>
      <c r="D14" s="147">
        <v>0</v>
      </c>
      <c r="E14" s="144">
        <f>F14+Q14</f>
        <v>78</v>
      </c>
      <c r="F14" s="10">
        <f t="shared" ref="F14:F30" si="0">G14+K14+N14+M14</f>
        <v>34</v>
      </c>
      <c r="G14" s="94">
        <f>H14+I14+J14</f>
        <v>34</v>
      </c>
      <c r="H14" s="9">
        <v>34</v>
      </c>
      <c r="I14" s="6"/>
      <c r="J14" s="7"/>
      <c r="K14" s="9"/>
      <c r="L14" s="6"/>
      <c r="M14" s="6"/>
      <c r="N14" s="6"/>
      <c r="O14" s="6"/>
      <c r="P14" s="7"/>
      <c r="Q14" s="104">
        <f>V14+X14+Y14+R14</f>
        <v>44</v>
      </c>
      <c r="R14" s="8">
        <f t="shared" ref="R14:R30" si="1">S14+T14+U14</f>
        <v>44</v>
      </c>
      <c r="S14" s="9">
        <v>44</v>
      </c>
      <c r="T14" s="6"/>
      <c r="U14" s="7"/>
      <c r="V14" s="9"/>
      <c r="W14" s="6"/>
      <c r="X14" s="6"/>
      <c r="Y14" s="6"/>
      <c r="Z14" s="6"/>
      <c r="AA14" s="10"/>
    </row>
    <row r="15" spans="1:27" ht="20.25">
      <c r="A15" s="88" t="s">
        <v>29</v>
      </c>
      <c r="B15" s="98" t="s">
        <v>64</v>
      </c>
      <c r="C15" s="133">
        <v>144</v>
      </c>
      <c r="D15" s="148">
        <v>0</v>
      </c>
      <c r="E15" s="145">
        <f t="shared" ref="E15:E30" si="2">F15+Q15</f>
        <v>78</v>
      </c>
      <c r="F15" s="16">
        <f t="shared" si="0"/>
        <v>34</v>
      </c>
      <c r="G15" s="95">
        <f t="shared" ref="G15:G30" si="3">H15+I15+J15</f>
        <v>34</v>
      </c>
      <c r="H15" s="15">
        <v>34</v>
      </c>
      <c r="I15" s="12"/>
      <c r="J15" s="13"/>
      <c r="K15" s="15"/>
      <c r="L15" s="12"/>
      <c r="M15" s="12"/>
      <c r="N15" s="12"/>
      <c r="O15" s="12"/>
      <c r="P15" s="13"/>
      <c r="Q15" s="105">
        <f t="shared" ref="Q15:Q30" si="4">V15+X15+Y15+R15</f>
        <v>44</v>
      </c>
      <c r="R15" s="14">
        <f t="shared" si="1"/>
        <v>44</v>
      </c>
      <c r="S15" s="15">
        <v>44</v>
      </c>
      <c r="T15" s="12"/>
      <c r="U15" s="13"/>
      <c r="V15" s="15"/>
      <c r="W15" s="12"/>
      <c r="X15" s="12"/>
      <c r="Y15" s="12"/>
      <c r="Z15" s="12"/>
      <c r="AA15" s="16"/>
    </row>
    <row r="16" spans="1:27" ht="20.25">
      <c r="A16" s="88" t="s">
        <v>30</v>
      </c>
      <c r="B16" s="98" t="s">
        <v>65</v>
      </c>
      <c r="C16" s="133">
        <v>63</v>
      </c>
      <c r="D16" s="148">
        <v>0</v>
      </c>
      <c r="E16" s="145">
        <f t="shared" si="2"/>
        <v>63</v>
      </c>
      <c r="F16" s="16">
        <f t="shared" si="0"/>
        <v>18</v>
      </c>
      <c r="G16" s="95">
        <f t="shared" si="3"/>
        <v>18</v>
      </c>
      <c r="H16" s="15">
        <v>18</v>
      </c>
      <c r="I16" s="12"/>
      <c r="J16" s="13"/>
      <c r="K16" s="15"/>
      <c r="L16" s="12"/>
      <c r="M16" s="12"/>
      <c r="N16" s="12"/>
      <c r="O16" s="12"/>
      <c r="P16" s="13"/>
      <c r="Q16" s="105">
        <f t="shared" si="4"/>
        <v>45</v>
      </c>
      <c r="R16" s="14">
        <f t="shared" si="1"/>
        <v>44</v>
      </c>
      <c r="S16" s="15">
        <v>44</v>
      </c>
      <c r="T16" s="12"/>
      <c r="U16" s="13"/>
      <c r="V16" s="15"/>
      <c r="W16" s="12"/>
      <c r="X16" s="12">
        <v>1</v>
      </c>
      <c r="Y16" s="12"/>
      <c r="Z16" s="12"/>
      <c r="AA16" s="16"/>
    </row>
    <row r="17" spans="1:27" ht="20.25">
      <c r="A17" s="88" t="s">
        <v>31</v>
      </c>
      <c r="B17" s="98" t="s">
        <v>126</v>
      </c>
      <c r="C17" s="133">
        <v>144</v>
      </c>
      <c r="D17" s="148">
        <v>0</v>
      </c>
      <c r="E17" s="145">
        <f t="shared" si="2"/>
        <v>78</v>
      </c>
      <c r="F17" s="16">
        <f t="shared" si="0"/>
        <v>34</v>
      </c>
      <c r="G17" s="95">
        <f t="shared" si="3"/>
        <v>34</v>
      </c>
      <c r="H17" s="15"/>
      <c r="I17" s="12"/>
      <c r="J17" s="13">
        <v>34</v>
      </c>
      <c r="K17" s="15"/>
      <c r="L17" s="12"/>
      <c r="M17" s="12"/>
      <c r="N17" s="12"/>
      <c r="O17" s="12"/>
      <c r="P17" s="13"/>
      <c r="Q17" s="105">
        <f t="shared" si="4"/>
        <v>44</v>
      </c>
      <c r="R17" s="14">
        <f t="shared" si="1"/>
        <v>44</v>
      </c>
      <c r="S17" s="15"/>
      <c r="T17" s="12"/>
      <c r="U17" s="13">
        <v>44</v>
      </c>
      <c r="V17" s="15"/>
      <c r="W17" s="12"/>
      <c r="X17" s="12"/>
      <c r="Y17" s="12"/>
      <c r="Z17" s="12"/>
      <c r="AA17" s="16"/>
    </row>
    <row r="18" spans="1:27" ht="20.25">
      <c r="A18" s="88" t="s">
        <v>32</v>
      </c>
      <c r="B18" s="98" t="s">
        <v>66</v>
      </c>
      <c r="C18" s="133">
        <v>130</v>
      </c>
      <c r="D18" s="148">
        <v>0</v>
      </c>
      <c r="E18" s="145">
        <f t="shared" si="2"/>
        <v>44</v>
      </c>
      <c r="F18" s="16">
        <f t="shared" si="0"/>
        <v>0</v>
      </c>
      <c r="G18" s="95">
        <f t="shared" si="3"/>
        <v>0</v>
      </c>
      <c r="H18" s="15"/>
      <c r="I18" s="12"/>
      <c r="J18" s="13"/>
      <c r="K18" s="15"/>
      <c r="L18" s="12"/>
      <c r="M18" s="12"/>
      <c r="N18" s="12"/>
      <c r="O18" s="12"/>
      <c r="P18" s="13"/>
      <c r="Q18" s="105">
        <f t="shared" si="4"/>
        <v>44</v>
      </c>
      <c r="R18" s="14">
        <f t="shared" si="1"/>
        <v>44</v>
      </c>
      <c r="S18" s="15">
        <v>44</v>
      </c>
      <c r="T18" s="12"/>
      <c r="U18" s="13"/>
      <c r="V18" s="15"/>
      <c r="W18" s="12"/>
      <c r="X18" s="12"/>
      <c r="Y18" s="12"/>
      <c r="Z18" s="12"/>
      <c r="AA18" s="16"/>
    </row>
    <row r="19" spans="1:27" ht="20.25">
      <c r="A19" s="88" t="s">
        <v>33</v>
      </c>
      <c r="B19" s="98" t="s">
        <v>67</v>
      </c>
      <c r="C19" s="133">
        <v>78</v>
      </c>
      <c r="D19" s="148">
        <v>0</v>
      </c>
      <c r="E19" s="145">
        <f t="shared" si="2"/>
        <v>78</v>
      </c>
      <c r="F19" s="16">
        <f t="shared" si="0"/>
        <v>34</v>
      </c>
      <c r="G19" s="95">
        <f t="shared" si="3"/>
        <v>34</v>
      </c>
      <c r="H19" s="15">
        <v>34</v>
      </c>
      <c r="I19" s="12"/>
      <c r="J19" s="13"/>
      <c r="K19" s="15"/>
      <c r="L19" s="12"/>
      <c r="M19" s="12"/>
      <c r="N19" s="12"/>
      <c r="O19" s="12"/>
      <c r="P19" s="13"/>
      <c r="Q19" s="105">
        <f t="shared" si="4"/>
        <v>44</v>
      </c>
      <c r="R19" s="14">
        <f t="shared" si="1"/>
        <v>44</v>
      </c>
      <c r="S19" s="15">
        <v>44</v>
      </c>
      <c r="T19" s="12"/>
      <c r="U19" s="13"/>
      <c r="V19" s="15"/>
      <c r="W19" s="12"/>
      <c r="X19" s="12"/>
      <c r="Y19" s="12"/>
      <c r="Z19" s="12"/>
      <c r="AA19" s="16"/>
    </row>
    <row r="20" spans="1:27" ht="20.25">
      <c r="A20" s="88" t="s">
        <v>34</v>
      </c>
      <c r="B20" s="98" t="s">
        <v>69</v>
      </c>
      <c r="C20" s="133">
        <v>232</v>
      </c>
      <c r="D20" s="148">
        <v>0</v>
      </c>
      <c r="E20" s="145">
        <f t="shared" si="2"/>
        <v>112</v>
      </c>
      <c r="F20" s="16">
        <f t="shared" si="0"/>
        <v>68</v>
      </c>
      <c r="G20" s="95">
        <f t="shared" si="3"/>
        <v>68</v>
      </c>
      <c r="H20" s="15">
        <v>68</v>
      </c>
      <c r="I20" s="12"/>
      <c r="J20" s="13"/>
      <c r="K20" s="15"/>
      <c r="L20" s="12"/>
      <c r="M20" s="12"/>
      <c r="N20" s="12"/>
      <c r="O20" s="12"/>
      <c r="P20" s="13"/>
      <c r="Q20" s="105">
        <f t="shared" si="4"/>
        <v>44</v>
      </c>
      <c r="R20" s="14">
        <f t="shared" si="1"/>
        <v>44</v>
      </c>
      <c r="S20" s="15">
        <v>44</v>
      </c>
      <c r="T20" s="12"/>
      <c r="U20" s="13"/>
      <c r="V20" s="15"/>
      <c r="W20" s="12"/>
      <c r="X20" s="12"/>
      <c r="Y20" s="12"/>
      <c r="Z20" s="12"/>
      <c r="AA20" s="16"/>
    </row>
    <row r="21" spans="1:27" ht="20.25">
      <c r="A21" s="88" t="s">
        <v>35</v>
      </c>
      <c r="B21" s="98" t="s">
        <v>70</v>
      </c>
      <c r="C21" s="133">
        <v>216</v>
      </c>
      <c r="D21" s="148">
        <v>0</v>
      </c>
      <c r="E21" s="145">
        <f t="shared" si="2"/>
        <v>116</v>
      </c>
      <c r="F21" s="16">
        <f t="shared" si="0"/>
        <v>50</v>
      </c>
      <c r="G21" s="95">
        <f t="shared" si="3"/>
        <v>50</v>
      </c>
      <c r="H21" s="15">
        <v>50</v>
      </c>
      <c r="I21" s="12"/>
      <c r="J21" s="13"/>
      <c r="K21" s="15"/>
      <c r="L21" s="12"/>
      <c r="M21" s="12"/>
      <c r="N21" s="12"/>
      <c r="O21" s="12"/>
      <c r="P21" s="13"/>
      <c r="Q21" s="105">
        <f t="shared" si="4"/>
        <v>66</v>
      </c>
      <c r="R21" s="14">
        <f t="shared" si="1"/>
        <v>66</v>
      </c>
      <c r="S21" s="15">
        <f>66</f>
        <v>66</v>
      </c>
      <c r="T21" s="12"/>
      <c r="U21" s="13"/>
      <c r="V21" s="15"/>
      <c r="W21" s="12"/>
      <c r="X21" s="12"/>
      <c r="Y21" s="12"/>
      <c r="Z21" s="12"/>
      <c r="AA21" s="16"/>
    </row>
    <row r="22" spans="1:27" ht="20.25">
      <c r="A22" s="88" t="s">
        <v>36</v>
      </c>
      <c r="B22" s="98" t="s">
        <v>71</v>
      </c>
      <c r="C22" s="133">
        <v>100</v>
      </c>
      <c r="D22" s="148">
        <v>0</v>
      </c>
      <c r="E22" s="145">
        <f t="shared" si="2"/>
        <v>100</v>
      </c>
      <c r="F22" s="16">
        <f t="shared" si="0"/>
        <v>34</v>
      </c>
      <c r="G22" s="95">
        <f t="shared" si="3"/>
        <v>34</v>
      </c>
      <c r="H22" s="15">
        <v>34</v>
      </c>
      <c r="I22" s="12"/>
      <c r="J22" s="13"/>
      <c r="K22" s="15"/>
      <c r="L22" s="12"/>
      <c r="M22" s="12"/>
      <c r="N22" s="12"/>
      <c r="O22" s="12"/>
      <c r="P22" s="13"/>
      <c r="Q22" s="105">
        <f t="shared" si="4"/>
        <v>66</v>
      </c>
      <c r="R22" s="14">
        <f t="shared" si="1"/>
        <v>66</v>
      </c>
      <c r="S22" s="15">
        <v>66</v>
      </c>
      <c r="T22" s="12"/>
      <c r="U22" s="13"/>
      <c r="V22" s="15"/>
      <c r="W22" s="12"/>
      <c r="X22" s="12"/>
      <c r="Y22" s="12"/>
      <c r="Z22" s="12"/>
      <c r="AA22" s="16"/>
    </row>
    <row r="23" spans="1:27" ht="20.25">
      <c r="A23" s="88" t="s">
        <v>37</v>
      </c>
      <c r="B23" s="98" t="s">
        <v>129</v>
      </c>
      <c r="C23" s="133">
        <v>221</v>
      </c>
      <c r="D23" s="148">
        <v>0</v>
      </c>
      <c r="E23" s="145">
        <f t="shared" si="2"/>
        <v>123</v>
      </c>
      <c r="F23" s="16">
        <f t="shared" si="0"/>
        <v>34</v>
      </c>
      <c r="G23" s="95">
        <f t="shared" si="3"/>
        <v>34</v>
      </c>
      <c r="H23" s="15">
        <f>34</f>
        <v>34</v>
      </c>
      <c r="I23" s="12"/>
      <c r="J23" s="13"/>
      <c r="K23" s="15"/>
      <c r="L23" s="12"/>
      <c r="M23" s="12"/>
      <c r="N23" s="12"/>
      <c r="O23" s="12"/>
      <c r="P23" s="13"/>
      <c r="Q23" s="105">
        <f t="shared" si="4"/>
        <v>89</v>
      </c>
      <c r="R23" s="14">
        <f t="shared" si="1"/>
        <v>88</v>
      </c>
      <c r="S23" s="15">
        <v>88</v>
      </c>
      <c r="T23" s="12"/>
      <c r="U23" s="13"/>
      <c r="V23" s="15"/>
      <c r="W23" s="12"/>
      <c r="X23" s="12">
        <v>1</v>
      </c>
      <c r="Y23" s="12"/>
      <c r="Z23" s="12"/>
      <c r="AA23" s="16"/>
    </row>
    <row r="24" spans="1:27" ht="20.25">
      <c r="A24" s="88" t="s">
        <v>38</v>
      </c>
      <c r="B24" s="98" t="s">
        <v>72</v>
      </c>
      <c r="C24" s="133">
        <v>113</v>
      </c>
      <c r="D24" s="148">
        <v>0</v>
      </c>
      <c r="E24" s="145">
        <f t="shared" si="2"/>
        <v>113</v>
      </c>
      <c r="F24" s="16">
        <f t="shared" si="0"/>
        <v>68</v>
      </c>
      <c r="G24" s="95">
        <f t="shared" si="3"/>
        <v>68</v>
      </c>
      <c r="H24" s="15">
        <v>42</v>
      </c>
      <c r="I24" s="12">
        <v>10</v>
      </c>
      <c r="J24" s="13">
        <v>16</v>
      </c>
      <c r="K24" s="15"/>
      <c r="L24" s="12"/>
      <c r="M24" s="12"/>
      <c r="N24" s="12"/>
      <c r="O24" s="12"/>
      <c r="P24" s="13"/>
      <c r="Q24" s="105">
        <f t="shared" si="4"/>
        <v>45</v>
      </c>
      <c r="R24" s="14">
        <f t="shared" si="1"/>
        <v>44</v>
      </c>
      <c r="S24" s="15">
        <v>24</v>
      </c>
      <c r="T24" s="12">
        <v>10</v>
      </c>
      <c r="U24" s="13">
        <v>10</v>
      </c>
      <c r="V24" s="15"/>
      <c r="W24" s="12"/>
      <c r="X24" s="12">
        <v>1</v>
      </c>
      <c r="Y24" s="12"/>
      <c r="Z24" s="12"/>
      <c r="AA24" s="16"/>
    </row>
    <row r="25" spans="1:27" ht="20.25">
      <c r="A25" s="88" t="s">
        <v>39</v>
      </c>
      <c r="B25" s="98" t="s">
        <v>73</v>
      </c>
      <c r="C25" s="133">
        <v>79</v>
      </c>
      <c r="D25" s="148">
        <v>0</v>
      </c>
      <c r="E25" s="145">
        <f t="shared" si="2"/>
        <v>79</v>
      </c>
      <c r="F25" s="16">
        <f t="shared" si="0"/>
        <v>34</v>
      </c>
      <c r="G25" s="95">
        <f t="shared" si="3"/>
        <v>34</v>
      </c>
      <c r="H25" s="15">
        <v>34</v>
      </c>
      <c r="I25" s="12"/>
      <c r="J25" s="13"/>
      <c r="K25" s="15"/>
      <c r="L25" s="12"/>
      <c r="M25" s="12"/>
      <c r="N25" s="12"/>
      <c r="O25" s="12"/>
      <c r="P25" s="13"/>
      <c r="Q25" s="105">
        <f t="shared" si="4"/>
        <v>45</v>
      </c>
      <c r="R25" s="14">
        <f t="shared" si="1"/>
        <v>44</v>
      </c>
      <c r="S25" s="15">
        <v>44</v>
      </c>
      <c r="T25" s="12"/>
      <c r="U25" s="13"/>
      <c r="V25" s="15"/>
      <c r="W25" s="12"/>
      <c r="X25" s="12">
        <v>1</v>
      </c>
      <c r="Y25" s="12"/>
      <c r="Z25" s="12"/>
      <c r="AA25" s="16"/>
    </row>
    <row r="26" spans="1:27" ht="21" thickBot="1">
      <c r="A26" s="88" t="s">
        <v>40</v>
      </c>
      <c r="B26" s="98" t="s">
        <v>75</v>
      </c>
      <c r="C26" s="133">
        <v>144</v>
      </c>
      <c r="D26" s="148">
        <v>0</v>
      </c>
      <c r="E26" s="145">
        <f t="shared" si="2"/>
        <v>112</v>
      </c>
      <c r="F26" s="16">
        <f t="shared" si="0"/>
        <v>68</v>
      </c>
      <c r="G26" s="95">
        <f t="shared" si="3"/>
        <v>68</v>
      </c>
      <c r="H26" s="15">
        <f>4*17</f>
        <v>68</v>
      </c>
      <c r="I26" s="12"/>
      <c r="J26" s="13"/>
      <c r="K26" s="15"/>
      <c r="L26" s="12"/>
      <c r="M26" s="12"/>
      <c r="N26" s="12"/>
      <c r="O26" s="12"/>
      <c r="P26" s="13"/>
      <c r="Q26" s="105">
        <f t="shared" si="4"/>
        <v>44</v>
      </c>
      <c r="R26" s="14">
        <f t="shared" si="1"/>
        <v>44</v>
      </c>
      <c r="S26" s="15">
        <v>44</v>
      </c>
      <c r="T26" s="12"/>
      <c r="U26" s="13"/>
      <c r="V26" s="15"/>
      <c r="W26" s="12"/>
      <c r="X26" s="12"/>
      <c r="Y26" s="12"/>
      <c r="Z26" s="12"/>
      <c r="AA26" s="16"/>
    </row>
    <row r="27" spans="1:27" ht="20.25">
      <c r="A27" s="156" t="s">
        <v>41</v>
      </c>
      <c r="B27" s="129" t="s">
        <v>68</v>
      </c>
      <c r="C27" s="132">
        <v>90</v>
      </c>
      <c r="D27" s="147">
        <f t="shared" ref="D27:D30" si="5">E27/30</f>
        <v>3</v>
      </c>
      <c r="E27" s="144">
        <f t="shared" si="2"/>
        <v>90</v>
      </c>
      <c r="F27" s="10">
        <f t="shared" si="0"/>
        <v>90</v>
      </c>
      <c r="G27" s="120">
        <f t="shared" si="3"/>
        <v>34</v>
      </c>
      <c r="H27" s="9">
        <v>18</v>
      </c>
      <c r="I27" s="6"/>
      <c r="J27" s="7">
        <v>16</v>
      </c>
      <c r="K27" s="9">
        <v>56</v>
      </c>
      <c r="L27" s="6"/>
      <c r="M27" s="6"/>
      <c r="N27" s="6"/>
      <c r="O27" s="6"/>
      <c r="P27" s="7" t="s">
        <v>59</v>
      </c>
      <c r="Q27" s="104">
        <f t="shared" si="4"/>
        <v>0</v>
      </c>
      <c r="R27" s="8">
        <f t="shared" si="1"/>
        <v>0</v>
      </c>
      <c r="S27" s="9"/>
      <c r="T27" s="124"/>
      <c r="U27" s="125"/>
      <c r="V27" s="130"/>
      <c r="W27" s="6"/>
      <c r="X27" s="6"/>
      <c r="Y27" s="6"/>
      <c r="Z27" s="6"/>
      <c r="AA27" s="131"/>
    </row>
    <row r="28" spans="1:27" ht="20.25">
      <c r="A28" s="112" t="s">
        <v>52</v>
      </c>
      <c r="B28" s="98" t="s">
        <v>197</v>
      </c>
      <c r="C28" s="133">
        <v>90</v>
      </c>
      <c r="D28" s="148">
        <f t="shared" si="5"/>
        <v>3</v>
      </c>
      <c r="E28" s="145">
        <f t="shared" si="2"/>
        <v>90</v>
      </c>
      <c r="F28" s="16">
        <f t="shared" si="0"/>
        <v>90</v>
      </c>
      <c r="G28" s="95">
        <f t="shared" si="3"/>
        <v>34</v>
      </c>
      <c r="H28" s="15">
        <v>18</v>
      </c>
      <c r="I28" s="12"/>
      <c r="J28" s="13">
        <v>16</v>
      </c>
      <c r="K28" s="15">
        <v>56</v>
      </c>
      <c r="L28" s="12"/>
      <c r="M28" s="12"/>
      <c r="N28" s="12"/>
      <c r="O28" s="12"/>
      <c r="P28" s="13" t="s">
        <v>60</v>
      </c>
      <c r="Q28" s="105">
        <f t="shared" si="4"/>
        <v>0</v>
      </c>
      <c r="R28" s="14">
        <f t="shared" si="1"/>
        <v>0</v>
      </c>
      <c r="S28" s="15"/>
      <c r="T28" s="12"/>
      <c r="U28" s="13"/>
      <c r="V28" s="15"/>
      <c r="W28" s="12"/>
      <c r="X28" s="12"/>
      <c r="Y28" s="12"/>
      <c r="Z28" s="12"/>
      <c r="AA28" s="16"/>
    </row>
    <row r="29" spans="1:27" ht="20.25">
      <c r="A29" s="112" t="s">
        <v>53</v>
      </c>
      <c r="B29" s="98" t="s">
        <v>76</v>
      </c>
      <c r="C29" s="133">
        <v>120</v>
      </c>
      <c r="D29" s="148">
        <f t="shared" si="5"/>
        <v>4</v>
      </c>
      <c r="E29" s="145">
        <f t="shared" si="2"/>
        <v>120</v>
      </c>
      <c r="F29" s="16">
        <f t="shared" si="0"/>
        <v>45</v>
      </c>
      <c r="G29" s="95">
        <f t="shared" si="3"/>
        <v>34</v>
      </c>
      <c r="H29" s="15">
        <v>18</v>
      </c>
      <c r="I29" s="12"/>
      <c r="J29" s="13">
        <v>16</v>
      </c>
      <c r="K29" s="15">
        <v>11</v>
      </c>
      <c r="L29" s="12"/>
      <c r="M29" s="12"/>
      <c r="N29" s="12"/>
      <c r="O29" s="12"/>
      <c r="P29" s="13" t="s">
        <v>60</v>
      </c>
      <c r="Q29" s="105">
        <f t="shared" si="4"/>
        <v>75</v>
      </c>
      <c r="R29" s="14">
        <f t="shared" si="1"/>
        <v>44</v>
      </c>
      <c r="S29" s="15">
        <v>22</v>
      </c>
      <c r="T29" s="12"/>
      <c r="U29" s="13">
        <v>22</v>
      </c>
      <c r="V29" s="15">
        <v>31</v>
      </c>
      <c r="W29" s="12"/>
      <c r="X29" s="12"/>
      <c r="Y29" s="12"/>
      <c r="Z29" s="12"/>
      <c r="AA29" s="16" t="s">
        <v>58</v>
      </c>
    </row>
    <row r="30" spans="1:27" ht="21" thickBot="1">
      <c r="A30" s="112" t="s">
        <v>54</v>
      </c>
      <c r="B30" s="98" t="s">
        <v>198</v>
      </c>
      <c r="C30" s="133">
        <v>75</v>
      </c>
      <c r="D30" s="148">
        <f t="shared" si="5"/>
        <v>2.5</v>
      </c>
      <c r="E30" s="145">
        <f t="shared" si="2"/>
        <v>75</v>
      </c>
      <c r="F30" s="16">
        <f t="shared" si="0"/>
        <v>0</v>
      </c>
      <c r="G30" s="95">
        <f t="shared" si="3"/>
        <v>0</v>
      </c>
      <c r="H30" s="15"/>
      <c r="I30" s="12"/>
      <c r="J30" s="13"/>
      <c r="K30" s="15"/>
      <c r="L30" s="12"/>
      <c r="M30" s="12"/>
      <c r="N30" s="12"/>
      <c r="O30" s="12"/>
      <c r="P30" s="13" t="s">
        <v>60</v>
      </c>
      <c r="Q30" s="105">
        <f t="shared" si="4"/>
        <v>75</v>
      </c>
      <c r="R30" s="14">
        <f t="shared" si="1"/>
        <v>44</v>
      </c>
      <c r="S30" s="15">
        <v>22</v>
      </c>
      <c r="T30" s="12"/>
      <c r="U30" s="13">
        <v>22</v>
      </c>
      <c r="V30" s="15">
        <v>31</v>
      </c>
      <c r="W30" s="12"/>
      <c r="X30" s="12"/>
      <c r="Y30" s="12"/>
      <c r="Z30" s="12"/>
      <c r="AA30" s="16" t="s">
        <v>58</v>
      </c>
    </row>
    <row r="31" spans="1:27" ht="21" thickBot="1">
      <c r="A31" s="115"/>
      <c r="B31" s="116" t="s">
        <v>42</v>
      </c>
      <c r="C31" s="117">
        <f t="shared" ref="C31:K31" si="6">SUM(C14:C30)</f>
        <v>2203</v>
      </c>
      <c r="D31" s="117">
        <f t="shared" si="6"/>
        <v>12.5</v>
      </c>
      <c r="E31" s="117">
        <f t="shared" si="6"/>
        <v>1549</v>
      </c>
      <c r="F31" s="117">
        <f t="shared" si="6"/>
        <v>735</v>
      </c>
      <c r="G31" s="117">
        <f t="shared" si="6"/>
        <v>612</v>
      </c>
      <c r="H31" s="117">
        <f t="shared" si="6"/>
        <v>504</v>
      </c>
      <c r="I31" s="117">
        <f t="shared" si="6"/>
        <v>10</v>
      </c>
      <c r="J31" s="117">
        <f t="shared" si="6"/>
        <v>98</v>
      </c>
      <c r="K31" s="117">
        <f t="shared" si="6"/>
        <v>123</v>
      </c>
      <c r="L31" s="117">
        <v>0</v>
      </c>
      <c r="M31" s="117">
        <f>SUM(M14:M30)</f>
        <v>0</v>
      </c>
      <c r="N31" s="117">
        <f>SUM(N14:N30)</f>
        <v>0</v>
      </c>
      <c r="O31" s="117">
        <v>0</v>
      </c>
      <c r="P31" s="117">
        <v>2</v>
      </c>
      <c r="Q31" s="23">
        <f t="shared" ref="Q31:V31" si="7">SUM(Q14:Q30)</f>
        <v>814</v>
      </c>
      <c r="R31" s="23">
        <f t="shared" si="7"/>
        <v>748</v>
      </c>
      <c r="S31" s="23">
        <f t="shared" si="7"/>
        <v>640</v>
      </c>
      <c r="T31" s="23">
        <f t="shared" si="7"/>
        <v>10</v>
      </c>
      <c r="U31" s="23">
        <f t="shared" si="7"/>
        <v>98</v>
      </c>
      <c r="V31" s="23">
        <f t="shared" si="7"/>
        <v>62</v>
      </c>
      <c r="W31" s="23">
        <v>0</v>
      </c>
      <c r="X31" s="23">
        <f>SUM(X14:X30)</f>
        <v>4</v>
      </c>
      <c r="Y31" s="23">
        <f>SUM(Y14:Y30)</f>
        <v>0</v>
      </c>
      <c r="Z31" s="23">
        <v>0</v>
      </c>
      <c r="AA31" s="23">
        <v>2</v>
      </c>
    </row>
    <row r="32" spans="1:27" ht="21" thickBot="1">
      <c r="A32" s="592"/>
      <c r="B32" s="24" t="s">
        <v>43</v>
      </c>
      <c r="C32" s="25"/>
      <c r="D32" s="26"/>
      <c r="E32" s="27"/>
      <c r="F32" s="28"/>
      <c r="G32" s="29">
        <f>G31/J10</f>
        <v>36</v>
      </c>
      <c r="H32" s="30"/>
      <c r="I32" s="31"/>
      <c r="J32" s="31"/>
      <c r="K32" s="31"/>
      <c r="L32" s="31"/>
      <c r="M32" s="31"/>
      <c r="N32" s="31"/>
      <c r="O32" s="32"/>
      <c r="P32" s="33"/>
      <c r="Q32" s="28"/>
      <c r="R32" s="34">
        <f>SUM(R14:R30)/U10</f>
        <v>34</v>
      </c>
      <c r="S32" s="35"/>
      <c r="T32" s="25"/>
      <c r="U32" s="25"/>
      <c r="V32" s="25"/>
      <c r="W32" s="25"/>
      <c r="X32" s="25"/>
      <c r="Y32" s="25"/>
      <c r="Z32" s="36"/>
      <c r="AA32" s="90"/>
    </row>
    <row r="33" spans="1:27" ht="21" thickBot="1">
      <c r="A33" s="593"/>
      <c r="B33" s="37" t="s">
        <v>44</v>
      </c>
      <c r="C33" s="27"/>
      <c r="D33" s="38"/>
      <c r="E33" s="27"/>
      <c r="F33" s="39"/>
      <c r="G33" s="40"/>
      <c r="H33" s="41"/>
      <c r="I33" s="27"/>
      <c r="J33" s="27"/>
      <c r="K33" s="27"/>
      <c r="L33" s="27"/>
      <c r="M33" s="27"/>
      <c r="N33" s="42"/>
      <c r="O33" s="23">
        <v>0</v>
      </c>
      <c r="P33" s="43"/>
      <c r="Q33" s="44"/>
      <c r="R33" s="45"/>
      <c r="S33" s="46"/>
      <c r="T33" s="46"/>
      <c r="U33" s="46"/>
      <c r="V33" s="46"/>
      <c r="W33" s="46"/>
      <c r="X33" s="46"/>
      <c r="Y33" s="42"/>
      <c r="Z33" s="23">
        <v>0</v>
      </c>
      <c r="AA33" s="91"/>
    </row>
    <row r="34" spans="1:27" ht="21" thickBot="1">
      <c r="A34" s="593"/>
      <c r="B34" s="37" t="s">
        <v>45</v>
      </c>
      <c r="C34" s="27"/>
      <c r="D34" s="38"/>
      <c r="E34" s="27"/>
      <c r="F34" s="39"/>
      <c r="G34" s="42"/>
      <c r="H34" s="41"/>
      <c r="I34" s="27"/>
      <c r="J34" s="27"/>
      <c r="K34" s="27"/>
      <c r="L34" s="47"/>
      <c r="M34" s="27"/>
      <c r="N34" s="46"/>
      <c r="O34" s="40"/>
      <c r="P34" s="23">
        <v>2</v>
      </c>
      <c r="Q34" s="44"/>
      <c r="R34" s="46"/>
      <c r="S34" s="46"/>
      <c r="T34" s="46"/>
      <c r="U34" s="46"/>
      <c r="V34" s="46"/>
      <c r="W34" s="48"/>
      <c r="X34" s="46"/>
      <c r="Y34" s="46"/>
      <c r="Z34" s="40"/>
      <c r="AA34" s="23">
        <v>2</v>
      </c>
    </row>
    <row r="35" spans="1:27" ht="21" thickBot="1">
      <c r="A35" s="593"/>
      <c r="B35" s="49" t="s">
        <v>46</v>
      </c>
      <c r="C35" s="47"/>
      <c r="D35" s="50"/>
      <c r="E35" s="47"/>
      <c r="F35" s="51"/>
      <c r="G35" s="50"/>
      <c r="H35" s="52"/>
      <c r="I35" s="53"/>
      <c r="J35" s="53"/>
      <c r="K35" s="54"/>
      <c r="L35" s="23">
        <v>0</v>
      </c>
      <c r="M35" s="55"/>
      <c r="N35" s="56"/>
      <c r="O35" s="56"/>
      <c r="P35" s="57"/>
      <c r="Q35" s="58"/>
      <c r="R35" s="48"/>
      <c r="S35" s="48"/>
      <c r="T35" s="48"/>
      <c r="U35" s="48"/>
      <c r="V35" s="59"/>
      <c r="W35" s="23">
        <v>0</v>
      </c>
      <c r="X35" s="51"/>
      <c r="Y35" s="47"/>
      <c r="Z35" s="48"/>
      <c r="AA35" s="92"/>
    </row>
    <row r="36" spans="1:27" ht="21" thickBot="1">
      <c r="A36" s="594"/>
      <c r="B36" s="87" t="s">
        <v>47</v>
      </c>
      <c r="C36" s="60">
        <f>SUM(C32:C35)</f>
        <v>0</v>
      </c>
      <c r="D36" s="60">
        <f t="shared" ref="D36:AA36" si="8">SUM(D32:D35)</f>
        <v>0</v>
      </c>
      <c r="E36" s="60">
        <f t="shared" si="8"/>
        <v>0</v>
      </c>
      <c r="F36" s="61">
        <f t="shared" si="8"/>
        <v>0</v>
      </c>
      <c r="G36" s="136">
        <f>SUM(G32:G35)</f>
        <v>36</v>
      </c>
      <c r="H36" s="22">
        <f t="shared" si="8"/>
        <v>0</v>
      </c>
      <c r="I36" s="20">
        <f t="shared" si="8"/>
        <v>0</v>
      </c>
      <c r="J36" s="20">
        <f t="shared" si="8"/>
        <v>0</v>
      </c>
      <c r="K36" s="21">
        <f t="shared" si="8"/>
        <v>0</v>
      </c>
      <c r="L36" s="23">
        <f t="shared" si="8"/>
        <v>0</v>
      </c>
      <c r="M36" s="22">
        <f t="shared" si="8"/>
        <v>0</v>
      </c>
      <c r="N36" s="20">
        <f t="shared" si="8"/>
        <v>0</v>
      </c>
      <c r="O36" s="20">
        <f>SUM(O32:O35)</f>
        <v>0</v>
      </c>
      <c r="P36" s="20">
        <f t="shared" si="8"/>
        <v>2</v>
      </c>
      <c r="Q36" s="61">
        <f t="shared" si="8"/>
        <v>0</v>
      </c>
      <c r="R36" s="136">
        <f t="shared" si="8"/>
        <v>34</v>
      </c>
      <c r="S36" s="118">
        <f t="shared" si="8"/>
        <v>0</v>
      </c>
      <c r="T36" s="60">
        <f t="shared" si="8"/>
        <v>0</v>
      </c>
      <c r="U36" s="60">
        <f t="shared" si="8"/>
        <v>0</v>
      </c>
      <c r="V36" s="60">
        <f t="shared" si="8"/>
        <v>0</v>
      </c>
      <c r="W36" s="60">
        <f t="shared" si="8"/>
        <v>0</v>
      </c>
      <c r="X36" s="60">
        <f t="shared" si="8"/>
        <v>0</v>
      </c>
      <c r="Y36" s="60">
        <f t="shared" si="8"/>
        <v>0</v>
      </c>
      <c r="Z36" s="60">
        <f t="shared" si="8"/>
        <v>0</v>
      </c>
      <c r="AA36" s="93">
        <f t="shared" si="8"/>
        <v>2</v>
      </c>
    </row>
    <row r="37" spans="1:27" ht="20.25">
      <c r="A37" s="62"/>
      <c r="B37" s="62"/>
      <c r="C37" s="63"/>
      <c r="D37" s="62"/>
      <c r="E37" s="63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</row>
    <row r="38" spans="1:27" ht="20.25">
      <c r="A38" s="62"/>
      <c r="B38" s="62"/>
      <c r="C38" s="63"/>
      <c r="D38" s="62"/>
      <c r="E38" s="63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</row>
    <row r="39" spans="1:27" ht="20.25">
      <c r="A39" s="62"/>
      <c r="B39" s="62"/>
      <c r="C39" s="63"/>
      <c r="D39" s="62"/>
      <c r="E39" s="63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</row>
    <row r="40" spans="1:27" ht="26.25">
      <c r="A40" s="1"/>
      <c r="B40" s="64" t="s">
        <v>85</v>
      </c>
      <c r="C40" s="64"/>
      <c r="D40" s="64"/>
      <c r="E40" s="64"/>
      <c r="F40" s="64"/>
      <c r="G40" s="64"/>
      <c r="H40" s="64"/>
      <c r="I40" s="64"/>
      <c r="J40" s="64"/>
      <c r="K40" s="64" t="s">
        <v>55</v>
      </c>
      <c r="L40" s="64"/>
      <c r="M40" s="64"/>
      <c r="N40" s="64"/>
      <c r="O40" s="64"/>
      <c r="P40" s="64"/>
      <c r="Q40" s="64"/>
      <c r="R40" s="65"/>
      <c r="S40" s="65"/>
      <c r="T40" s="66" t="s">
        <v>90</v>
      </c>
      <c r="U40" s="67"/>
      <c r="V40" s="67" t="s">
        <v>163</v>
      </c>
      <c r="W40" s="67"/>
      <c r="X40" s="67"/>
      <c r="Y40" s="68"/>
      <c r="Z40" s="68"/>
      <c r="AA40" s="68"/>
    </row>
    <row r="41" spans="1:27" ht="26.25">
      <c r="A41" s="69"/>
      <c r="B41" s="595"/>
      <c r="C41" s="595"/>
      <c r="D41" s="595"/>
      <c r="E41" s="595"/>
      <c r="F41" s="595"/>
      <c r="G41" s="595"/>
      <c r="H41" s="595"/>
      <c r="I41" s="595"/>
      <c r="J41" s="595"/>
      <c r="K41" s="69"/>
      <c r="L41" s="69"/>
      <c r="M41" s="69"/>
      <c r="N41" s="69"/>
      <c r="O41" s="69"/>
      <c r="P41" s="69"/>
      <c r="Q41" s="69"/>
      <c r="R41" s="69" t="s">
        <v>48</v>
      </c>
      <c r="S41" s="71"/>
      <c r="T41" s="72" t="s">
        <v>49</v>
      </c>
      <c r="U41" s="73" t="s">
        <v>89</v>
      </c>
      <c r="V41" s="73"/>
      <c r="W41" s="73"/>
      <c r="X41" s="72"/>
      <c r="Y41" s="72"/>
      <c r="Z41" s="74"/>
      <c r="AA41" s="74"/>
    </row>
    <row r="42" spans="1:27" ht="26.25">
      <c r="A42" s="69"/>
      <c r="B42" s="165"/>
      <c r="C42" s="165"/>
      <c r="D42" s="165"/>
      <c r="E42" s="165"/>
      <c r="F42" s="165"/>
      <c r="G42" s="165"/>
      <c r="H42" s="165"/>
      <c r="I42" s="165"/>
      <c r="J42" s="165"/>
      <c r="K42" s="69"/>
      <c r="L42" s="69"/>
      <c r="M42" s="69"/>
      <c r="N42" s="69"/>
      <c r="O42" s="69"/>
      <c r="P42" s="69"/>
      <c r="Q42" s="69"/>
      <c r="R42" s="69"/>
      <c r="S42" s="71"/>
      <c r="T42" s="72"/>
      <c r="U42" s="73"/>
      <c r="V42" s="73"/>
      <c r="W42" s="73"/>
      <c r="X42" s="72"/>
      <c r="Y42" s="72"/>
      <c r="Z42" s="74"/>
      <c r="AA42" s="74"/>
    </row>
    <row r="43" spans="1:27" ht="26.25">
      <c r="A43" s="69"/>
      <c r="B43" s="165"/>
      <c r="C43" s="165"/>
      <c r="D43" s="165"/>
      <c r="E43" s="165"/>
      <c r="F43" s="165"/>
      <c r="G43" s="165"/>
      <c r="H43" s="165"/>
      <c r="I43" s="165"/>
      <c r="J43" s="165"/>
      <c r="K43" s="64"/>
      <c r="L43" s="64"/>
      <c r="M43" s="64"/>
      <c r="N43" s="64"/>
      <c r="O43" s="64"/>
      <c r="P43" s="64"/>
      <c r="Q43" s="64"/>
      <c r="R43" s="64"/>
      <c r="S43" s="64"/>
      <c r="T43" s="66"/>
      <c r="U43" s="66"/>
      <c r="V43" s="66"/>
      <c r="W43" s="66"/>
      <c r="X43" s="75"/>
      <c r="Y43" s="75"/>
      <c r="Z43" s="76"/>
      <c r="AA43" s="76"/>
    </row>
    <row r="44" spans="1:27" ht="26.25">
      <c r="A44" s="69"/>
      <c r="B44" s="165"/>
      <c r="C44" s="165"/>
      <c r="D44" s="165"/>
      <c r="E44" s="165"/>
      <c r="F44" s="165"/>
      <c r="G44" s="165"/>
      <c r="H44" s="165"/>
      <c r="I44" s="165"/>
      <c r="J44" s="165"/>
      <c r="K44" s="64" t="s">
        <v>50</v>
      </c>
      <c r="L44" s="64"/>
      <c r="M44" s="64"/>
      <c r="N44" s="64"/>
      <c r="O44" s="64"/>
      <c r="P44" s="64"/>
      <c r="Q44" s="64"/>
      <c r="R44" s="65"/>
      <c r="S44" s="65"/>
      <c r="T44" s="66"/>
      <c r="U44" s="67"/>
      <c r="V44" s="67"/>
      <c r="W44" s="67" t="s">
        <v>145</v>
      </c>
      <c r="X44" s="67"/>
      <c r="Y44" s="68"/>
      <c r="Z44" s="76"/>
      <c r="AA44" s="76"/>
    </row>
    <row r="45" spans="1:27" ht="26.25">
      <c r="A45" s="69"/>
      <c r="B45" s="165"/>
      <c r="C45" s="165"/>
      <c r="D45" s="165"/>
      <c r="E45" s="165"/>
      <c r="F45" s="165"/>
      <c r="G45" s="165"/>
      <c r="H45" s="165"/>
      <c r="I45" s="165"/>
      <c r="J45" s="165"/>
      <c r="K45" s="69"/>
      <c r="L45" s="69"/>
      <c r="M45" s="69"/>
      <c r="N45" s="69"/>
      <c r="O45" s="69"/>
      <c r="P45" s="69"/>
      <c r="Q45" s="69"/>
      <c r="R45" s="69" t="s">
        <v>48</v>
      </c>
      <c r="S45" s="71"/>
      <c r="T45" s="72" t="s">
        <v>51</v>
      </c>
      <c r="U45" s="73" t="s">
        <v>89</v>
      </c>
      <c r="V45" s="73"/>
      <c r="W45" s="73"/>
      <c r="X45" s="72"/>
      <c r="Y45" s="72"/>
      <c r="Z45" s="76"/>
      <c r="AA45" s="76"/>
    </row>
  </sheetData>
  <mergeCells count="42">
    <mergeCell ref="A32:A36"/>
    <mergeCell ref="B41:J41"/>
    <mergeCell ref="G12:G13"/>
    <mergeCell ref="H12:J12"/>
    <mergeCell ref="O12:O13"/>
    <mergeCell ref="M11:M13"/>
    <mergeCell ref="N11:N13"/>
    <mergeCell ref="O11:P11"/>
    <mergeCell ref="X11:X13"/>
    <mergeCell ref="Y11:Y13"/>
    <mergeCell ref="Z11:AA11"/>
    <mergeCell ref="Z12:Z13"/>
    <mergeCell ref="AA12:AA13"/>
    <mergeCell ref="Q11:Q13"/>
    <mergeCell ref="W11:W13"/>
    <mergeCell ref="P12:P13"/>
    <mergeCell ref="R12:R13"/>
    <mergeCell ref="S12:U12"/>
    <mergeCell ref="R11:U11"/>
    <mergeCell ref="V11:V13"/>
    <mergeCell ref="W7:AA7"/>
    <mergeCell ref="A8:AA8"/>
    <mergeCell ref="A9:AA9"/>
    <mergeCell ref="A10:A13"/>
    <mergeCell ref="B10:B13"/>
    <mergeCell ref="C10:C13"/>
    <mergeCell ref="D10:D13"/>
    <mergeCell ref="E10:E13"/>
    <mergeCell ref="F10:I10"/>
    <mergeCell ref="K10:P10"/>
    <mergeCell ref="Q10:T10"/>
    <mergeCell ref="V10:AA10"/>
    <mergeCell ref="F11:F13"/>
    <mergeCell ref="G11:J11"/>
    <mergeCell ref="K11:K13"/>
    <mergeCell ref="L11:L13"/>
    <mergeCell ref="C6:AA6"/>
    <mergeCell ref="C1:AA1"/>
    <mergeCell ref="C2:AA2"/>
    <mergeCell ref="C3:AA3"/>
    <mergeCell ref="C4:AA4"/>
    <mergeCell ref="C5:AA5"/>
  </mergeCells>
  <printOptions horizontalCentered="1"/>
  <pageMargins left="0.59055118110236227" right="0.39370078740157483" top="0.59055118110236227" bottom="0.39370078740157483" header="0.31496062992125984" footer="0.31496062992125984"/>
  <pageSetup paperSize="9" scale="44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AA46"/>
  <sheetViews>
    <sheetView tabSelected="1" zoomScale="51" zoomScaleNormal="51" workbookViewId="0">
      <selection activeCell="N11" sqref="N11:N13"/>
    </sheetView>
  </sheetViews>
  <sheetFormatPr defaultRowHeight="15"/>
  <cols>
    <col min="2" max="2" width="96" customWidth="1"/>
  </cols>
  <sheetData>
    <row r="1" spans="1:27" s="114" customFormat="1" ht="26.25">
      <c r="A1" s="705" t="s">
        <v>0</v>
      </c>
      <c r="B1" s="705"/>
      <c r="C1" s="706" t="s">
        <v>1</v>
      </c>
      <c r="D1" s="706"/>
      <c r="E1" s="706"/>
      <c r="F1" s="706"/>
      <c r="G1" s="706"/>
      <c r="H1" s="706"/>
      <c r="I1" s="706"/>
      <c r="J1" s="706"/>
      <c r="K1" s="706"/>
      <c r="L1" s="706"/>
      <c r="M1" s="706"/>
      <c r="N1" s="706"/>
      <c r="O1" s="706"/>
      <c r="P1" s="706"/>
      <c r="Q1" s="706"/>
      <c r="R1" s="706"/>
      <c r="S1" s="706"/>
      <c r="T1" s="706"/>
      <c r="U1" s="706"/>
      <c r="V1" s="706"/>
      <c r="W1" s="706"/>
      <c r="X1" s="706"/>
      <c r="Y1" s="706"/>
      <c r="Z1" s="706"/>
      <c r="AA1" s="706"/>
    </row>
    <row r="2" spans="1:27" s="114" customFormat="1" ht="26.25">
      <c r="A2" s="705" t="s">
        <v>2</v>
      </c>
      <c r="B2" s="705"/>
      <c r="C2" s="706"/>
      <c r="D2" s="706"/>
      <c r="E2" s="706"/>
      <c r="F2" s="706"/>
      <c r="G2" s="706"/>
      <c r="H2" s="706"/>
      <c r="I2" s="706"/>
      <c r="J2" s="706"/>
      <c r="K2" s="706"/>
      <c r="L2" s="706"/>
      <c r="M2" s="706"/>
      <c r="N2" s="706"/>
      <c r="O2" s="706"/>
      <c r="P2" s="706"/>
      <c r="Q2" s="706"/>
      <c r="R2" s="706"/>
      <c r="S2" s="706"/>
      <c r="T2" s="706"/>
      <c r="U2" s="706"/>
      <c r="V2" s="706"/>
      <c r="W2" s="706"/>
      <c r="X2" s="706"/>
      <c r="Y2" s="706"/>
      <c r="Z2" s="706"/>
      <c r="AA2" s="706"/>
    </row>
    <row r="3" spans="1:27" s="114" customFormat="1" ht="26.25">
      <c r="A3" s="705"/>
      <c r="B3" s="705"/>
      <c r="C3" s="707" t="s">
        <v>3</v>
      </c>
      <c r="D3" s="707"/>
      <c r="E3" s="707"/>
      <c r="F3" s="707"/>
      <c r="G3" s="707"/>
      <c r="H3" s="707"/>
      <c r="I3" s="707"/>
      <c r="J3" s="707"/>
      <c r="K3" s="707"/>
      <c r="L3" s="707"/>
      <c r="M3" s="707"/>
      <c r="N3" s="707"/>
      <c r="O3" s="707"/>
      <c r="P3" s="707"/>
      <c r="Q3" s="707"/>
      <c r="R3" s="707"/>
      <c r="S3" s="707"/>
      <c r="T3" s="707"/>
      <c r="U3" s="707"/>
      <c r="V3" s="707"/>
      <c r="W3" s="707"/>
      <c r="X3" s="707"/>
      <c r="Y3" s="707"/>
      <c r="Z3" s="707"/>
      <c r="AA3" s="707"/>
    </row>
    <row r="4" spans="1:27" s="114" customFormat="1" ht="26.25">
      <c r="A4" s="705" t="s">
        <v>4</v>
      </c>
      <c r="B4" s="705"/>
      <c r="C4" s="706" t="s">
        <v>84</v>
      </c>
      <c r="D4" s="706"/>
      <c r="E4" s="706"/>
      <c r="F4" s="706"/>
      <c r="G4" s="706"/>
      <c r="H4" s="706"/>
      <c r="I4" s="706"/>
      <c r="J4" s="706"/>
      <c r="K4" s="706"/>
      <c r="L4" s="706"/>
      <c r="M4" s="706"/>
      <c r="N4" s="706"/>
      <c r="O4" s="706"/>
      <c r="P4" s="706"/>
      <c r="Q4" s="706"/>
      <c r="R4" s="706"/>
      <c r="S4" s="706"/>
      <c r="T4" s="706"/>
      <c r="U4" s="706"/>
      <c r="V4" s="706"/>
      <c r="W4" s="706"/>
      <c r="X4" s="706"/>
      <c r="Y4" s="706"/>
      <c r="Z4" s="706"/>
      <c r="AA4" s="706"/>
    </row>
    <row r="5" spans="1:27" s="114" customFormat="1" ht="26.25">
      <c r="A5" s="705" t="s">
        <v>5</v>
      </c>
      <c r="B5" s="705"/>
      <c r="C5" s="604" t="s">
        <v>161</v>
      </c>
      <c r="D5" s="604"/>
      <c r="E5" s="604"/>
      <c r="F5" s="604"/>
      <c r="G5" s="604"/>
      <c r="H5" s="604"/>
      <c r="I5" s="604"/>
      <c r="J5" s="604"/>
      <c r="K5" s="604"/>
      <c r="L5" s="604"/>
      <c r="M5" s="604"/>
      <c r="N5" s="604"/>
      <c r="O5" s="604"/>
      <c r="P5" s="604"/>
      <c r="Q5" s="604"/>
      <c r="R5" s="604"/>
      <c r="S5" s="604"/>
      <c r="T5" s="604"/>
      <c r="U5" s="604"/>
      <c r="V5" s="604"/>
      <c r="W5" s="604"/>
      <c r="X5" s="604"/>
      <c r="Y5" s="604"/>
      <c r="Z5" s="604"/>
      <c r="AA5" s="604"/>
    </row>
    <row r="6" spans="1:27" s="114" customFormat="1" ht="26.25">
      <c r="A6" s="705" t="s">
        <v>179</v>
      </c>
      <c r="B6" s="705"/>
      <c r="C6" s="706" t="s">
        <v>6</v>
      </c>
      <c r="D6" s="706"/>
      <c r="E6" s="706"/>
      <c r="F6" s="706"/>
      <c r="G6" s="706"/>
      <c r="H6" s="706"/>
      <c r="I6" s="706"/>
      <c r="J6" s="706"/>
      <c r="K6" s="706"/>
      <c r="L6" s="706"/>
      <c r="M6" s="706"/>
      <c r="N6" s="706"/>
      <c r="O6" s="706"/>
      <c r="P6" s="706"/>
      <c r="Q6" s="706"/>
      <c r="R6" s="706"/>
      <c r="S6" s="706"/>
      <c r="T6" s="706"/>
      <c r="U6" s="706"/>
      <c r="V6" s="706"/>
      <c r="W6" s="706"/>
      <c r="X6" s="706"/>
      <c r="Y6" s="706"/>
      <c r="Z6" s="706"/>
      <c r="AA6" s="706"/>
    </row>
    <row r="7" spans="1:27" s="114" customFormat="1" ht="27" thickBot="1">
      <c r="A7" s="705"/>
      <c r="B7" s="705"/>
      <c r="C7" s="705"/>
      <c r="D7" s="705"/>
      <c r="E7" s="705"/>
      <c r="F7" s="705"/>
      <c r="G7" s="705"/>
      <c r="H7" s="705"/>
      <c r="I7" s="705"/>
      <c r="J7" s="705"/>
      <c r="K7" s="705"/>
      <c r="L7" s="705"/>
      <c r="M7" s="705"/>
      <c r="N7" s="705"/>
      <c r="O7" s="705"/>
      <c r="P7" s="705"/>
      <c r="Q7" s="705"/>
      <c r="R7" s="705"/>
      <c r="S7" s="705"/>
      <c r="T7" s="705"/>
      <c r="U7" s="705"/>
      <c r="V7" s="705"/>
      <c r="W7" s="708"/>
      <c r="X7" s="708"/>
      <c r="Y7" s="708"/>
      <c r="Z7" s="708"/>
      <c r="AA7" s="708"/>
    </row>
    <row r="8" spans="1:27" s="114" customFormat="1" ht="21" thickBot="1">
      <c r="A8" s="605" t="s">
        <v>192</v>
      </c>
      <c r="B8" s="606"/>
      <c r="C8" s="606"/>
      <c r="D8" s="606"/>
      <c r="E8" s="606"/>
      <c r="F8" s="606"/>
      <c r="G8" s="606"/>
      <c r="H8" s="606"/>
      <c r="I8" s="606"/>
      <c r="J8" s="606"/>
      <c r="K8" s="606"/>
      <c r="L8" s="606"/>
      <c r="M8" s="606"/>
      <c r="N8" s="606"/>
      <c r="O8" s="606"/>
      <c r="P8" s="606"/>
      <c r="Q8" s="606"/>
      <c r="R8" s="606"/>
      <c r="S8" s="606"/>
      <c r="T8" s="606"/>
      <c r="U8" s="606"/>
      <c r="V8" s="606"/>
      <c r="W8" s="606"/>
      <c r="X8" s="606"/>
      <c r="Y8" s="606"/>
      <c r="Z8" s="606"/>
      <c r="AA8" s="607"/>
    </row>
    <row r="9" spans="1:27" s="114" customFormat="1" ht="21" thickBot="1">
      <c r="A9" s="605" t="s">
        <v>62</v>
      </c>
      <c r="B9" s="606"/>
      <c r="C9" s="606"/>
      <c r="D9" s="606"/>
      <c r="E9" s="606"/>
      <c r="F9" s="606"/>
      <c r="G9" s="606"/>
      <c r="H9" s="606"/>
      <c r="I9" s="606"/>
      <c r="J9" s="606"/>
      <c r="K9" s="606"/>
      <c r="L9" s="606"/>
      <c r="M9" s="606"/>
      <c r="N9" s="606"/>
      <c r="O9" s="606"/>
      <c r="P9" s="606"/>
      <c r="Q9" s="606"/>
      <c r="R9" s="606"/>
      <c r="S9" s="606"/>
      <c r="T9" s="606"/>
      <c r="U9" s="606"/>
      <c r="V9" s="606"/>
      <c r="W9" s="606"/>
      <c r="X9" s="606"/>
      <c r="Y9" s="606"/>
      <c r="Z9" s="606"/>
      <c r="AA9" s="607"/>
    </row>
    <row r="10" spans="1:27" s="114" customFormat="1" ht="21" thickBot="1">
      <c r="A10" s="608" t="s">
        <v>7</v>
      </c>
      <c r="B10" s="609" t="s">
        <v>8</v>
      </c>
      <c r="C10" s="608" t="s">
        <v>9</v>
      </c>
      <c r="D10" s="610" t="s">
        <v>10</v>
      </c>
      <c r="E10" s="611" t="s">
        <v>11</v>
      </c>
      <c r="F10" s="612" t="s">
        <v>123</v>
      </c>
      <c r="G10" s="613"/>
      <c r="H10" s="613"/>
      <c r="I10" s="613"/>
      <c r="J10" s="614">
        <v>16</v>
      </c>
      <c r="K10" s="613" t="s">
        <v>12</v>
      </c>
      <c r="L10" s="613"/>
      <c r="M10" s="613"/>
      <c r="N10" s="613"/>
      <c r="O10" s="613"/>
      <c r="P10" s="615"/>
      <c r="Q10" s="612" t="s">
        <v>124</v>
      </c>
      <c r="R10" s="613"/>
      <c r="S10" s="613"/>
      <c r="T10" s="615"/>
      <c r="U10" s="614">
        <v>17</v>
      </c>
      <c r="V10" s="612" t="s">
        <v>12</v>
      </c>
      <c r="W10" s="613"/>
      <c r="X10" s="613"/>
      <c r="Y10" s="613"/>
      <c r="Z10" s="613"/>
      <c r="AA10" s="615"/>
    </row>
    <row r="11" spans="1:27" s="114" customFormat="1" ht="21" thickBot="1">
      <c r="A11" s="616"/>
      <c r="B11" s="617"/>
      <c r="C11" s="616"/>
      <c r="D11" s="610"/>
      <c r="E11" s="611"/>
      <c r="F11" s="618" t="s">
        <v>13</v>
      </c>
      <c r="G11" s="619" t="s">
        <v>14</v>
      </c>
      <c r="H11" s="620"/>
      <c r="I11" s="620"/>
      <c r="J11" s="620"/>
      <c r="K11" s="621" t="s">
        <v>15</v>
      </c>
      <c r="L11" s="622" t="s">
        <v>16</v>
      </c>
      <c r="M11" s="622" t="s">
        <v>17</v>
      </c>
      <c r="N11" s="622" t="s">
        <v>18</v>
      </c>
      <c r="O11" s="623" t="s">
        <v>19</v>
      </c>
      <c r="P11" s="624"/>
      <c r="Q11" s="625" t="s">
        <v>13</v>
      </c>
      <c r="R11" s="619" t="s">
        <v>14</v>
      </c>
      <c r="S11" s="620"/>
      <c r="T11" s="620"/>
      <c r="U11" s="620"/>
      <c r="V11" s="621" t="s">
        <v>15</v>
      </c>
      <c r="W11" s="622" t="s">
        <v>16</v>
      </c>
      <c r="X11" s="622" t="s">
        <v>17</v>
      </c>
      <c r="Y11" s="622" t="s">
        <v>18</v>
      </c>
      <c r="Z11" s="623" t="s">
        <v>19</v>
      </c>
      <c r="AA11" s="624"/>
    </row>
    <row r="12" spans="1:27" s="114" customFormat="1" ht="21" thickBot="1">
      <c r="A12" s="616"/>
      <c r="B12" s="617"/>
      <c r="C12" s="616"/>
      <c r="D12" s="610"/>
      <c r="E12" s="611"/>
      <c r="F12" s="618"/>
      <c r="G12" s="610" t="s">
        <v>13</v>
      </c>
      <c r="H12" s="626" t="s">
        <v>20</v>
      </c>
      <c r="I12" s="626"/>
      <c r="J12" s="626"/>
      <c r="K12" s="627"/>
      <c r="L12" s="628"/>
      <c r="M12" s="628"/>
      <c r="N12" s="628"/>
      <c r="O12" s="629" t="s">
        <v>21</v>
      </c>
      <c r="P12" s="630" t="s">
        <v>22</v>
      </c>
      <c r="Q12" s="610"/>
      <c r="R12" s="610" t="s">
        <v>13</v>
      </c>
      <c r="S12" s="626" t="s">
        <v>20</v>
      </c>
      <c r="T12" s="626"/>
      <c r="U12" s="626"/>
      <c r="V12" s="627"/>
      <c r="W12" s="628"/>
      <c r="X12" s="628"/>
      <c r="Y12" s="628"/>
      <c r="Z12" s="629" t="s">
        <v>23</v>
      </c>
      <c r="AA12" s="630" t="s">
        <v>24</v>
      </c>
    </row>
    <row r="13" spans="1:27" s="114" customFormat="1" ht="271.5" customHeight="1" thickBot="1">
      <c r="A13" s="625"/>
      <c r="B13" s="631"/>
      <c r="C13" s="625"/>
      <c r="D13" s="610"/>
      <c r="E13" s="611"/>
      <c r="F13" s="618"/>
      <c r="G13" s="610"/>
      <c r="H13" s="632" t="s">
        <v>25</v>
      </c>
      <c r="I13" s="633" t="s">
        <v>26</v>
      </c>
      <c r="J13" s="634" t="s">
        <v>27</v>
      </c>
      <c r="K13" s="627"/>
      <c r="L13" s="628"/>
      <c r="M13" s="628"/>
      <c r="N13" s="628"/>
      <c r="O13" s="635"/>
      <c r="P13" s="636"/>
      <c r="Q13" s="610"/>
      <c r="R13" s="610"/>
      <c r="S13" s="632" t="s">
        <v>25</v>
      </c>
      <c r="T13" s="633" t="s">
        <v>26</v>
      </c>
      <c r="U13" s="634" t="s">
        <v>27</v>
      </c>
      <c r="V13" s="627"/>
      <c r="W13" s="628"/>
      <c r="X13" s="628"/>
      <c r="Y13" s="628"/>
      <c r="Z13" s="635"/>
      <c r="AA13" s="636"/>
    </row>
    <row r="14" spans="1:27" s="114" customFormat="1" ht="20.25">
      <c r="A14" s="156" t="s">
        <v>28</v>
      </c>
      <c r="B14" s="97" t="s">
        <v>63</v>
      </c>
      <c r="C14" s="337">
        <v>164</v>
      </c>
      <c r="D14" s="338">
        <v>0</v>
      </c>
      <c r="E14" s="339">
        <f>F14+Q14</f>
        <v>86</v>
      </c>
      <c r="F14" s="131">
        <f t="shared" ref="F14:F31" si="0">G14+K14+N14+M14</f>
        <v>32</v>
      </c>
      <c r="G14" s="421">
        <f>H14+I14+J14</f>
        <v>32</v>
      </c>
      <c r="H14" s="341">
        <v>32</v>
      </c>
      <c r="I14" s="342"/>
      <c r="J14" s="343"/>
      <c r="K14" s="341"/>
      <c r="L14" s="342"/>
      <c r="M14" s="342"/>
      <c r="N14" s="342"/>
      <c r="O14" s="342"/>
      <c r="P14" s="343"/>
      <c r="Q14" s="344">
        <f>V14+X14+Y14+R14</f>
        <v>54</v>
      </c>
      <c r="R14" s="345">
        <f t="shared" ref="R14:R31" si="1">S14+T14+U14</f>
        <v>34</v>
      </c>
      <c r="S14" s="341">
        <v>34</v>
      </c>
      <c r="T14" s="342"/>
      <c r="U14" s="343"/>
      <c r="V14" s="341"/>
      <c r="W14" s="342"/>
      <c r="X14" s="342">
        <v>20</v>
      </c>
      <c r="Y14" s="342"/>
      <c r="Z14" s="342" t="s">
        <v>127</v>
      </c>
      <c r="AA14" s="131"/>
    </row>
    <row r="15" spans="1:27" s="114" customFormat="1" ht="20.25">
      <c r="A15" s="112" t="s">
        <v>29</v>
      </c>
      <c r="B15" s="98" t="s">
        <v>64</v>
      </c>
      <c r="C15" s="143">
        <v>144</v>
      </c>
      <c r="D15" s="417">
        <v>0</v>
      </c>
      <c r="E15" s="146">
        <f t="shared" ref="E15:E31" si="2">F15+Q15</f>
        <v>66</v>
      </c>
      <c r="F15" s="86">
        <f t="shared" si="0"/>
        <v>32</v>
      </c>
      <c r="G15" s="418">
        <f t="shared" ref="G15:G31" si="3">H15+I15+J15</f>
        <v>32</v>
      </c>
      <c r="H15" s="84">
        <v>32</v>
      </c>
      <c r="I15" s="85"/>
      <c r="J15" s="18"/>
      <c r="K15" s="84"/>
      <c r="L15" s="85"/>
      <c r="M15" s="85"/>
      <c r="N15" s="85"/>
      <c r="O15" s="85"/>
      <c r="P15" s="18"/>
      <c r="Q15" s="419">
        <f t="shared" ref="Q15:Q31" si="4">V15+X15+Y15+R15</f>
        <v>34</v>
      </c>
      <c r="R15" s="420">
        <f t="shared" si="1"/>
        <v>34</v>
      </c>
      <c r="S15" s="84">
        <v>34</v>
      </c>
      <c r="T15" s="85"/>
      <c r="U15" s="18"/>
      <c r="V15" s="84"/>
      <c r="W15" s="85"/>
      <c r="X15" s="85"/>
      <c r="Y15" s="85"/>
      <c r="Z15" s="85"/>
      <c r="AA15" s="86"/>
    </row>
    <row r="16" spans="1:27" s="114" customFormat="1" ht="20.25">
      <c r="A16" s="112" t="s">
        <v>30</v>
      </c>
      <c r="B16" s="98" t="s">
        <v>126</v>
      </c>
      <c r="C16" s="143">
        <v>144</v>
      </c>
      <c r="D16" s="417">
        <v>0</v>
      </c>
      <c r="E16" s="146">
        <f t="shared" si="2"/>
        <v>66</v>
      </c>
      <c r="F16" s="86">
        <f t="shared" si="0"/>
        <v>32</v>
      </c>
      <c r="G16" s="418">
        <f t="shared" si="3"/>
        <v>32</v>
      </c>
      <c r="H16" s="84"/>
      <c r="I16" s="85"/>
      <c r="J16" s="18">
        <v>32</v>
      </c>
      <c r="K16" s="84"/>
      <c r="L16" s="85"/>
      <c r="M16" s="85"/>
      <c r="N16" s="85"/>
      <c r="O16" s="85"/>
      <c r="P16" s="18"/>
      <c r="Q16" s="419">
        <f t="shared" si="4"/>
        <v>34</v>
      </c>
      <c r="R16" s="420">
        <f t="shared" si="1"/>
        <v>34</v>
      </c>
      <c r="S16" s="84"/>
      <c r="T16" s="85"/>
      <c r="U16" s="18">
        <v>34</v>
      </c>
      <c r="V16" s="84"/>
      <c r="W16" s="85"/>
      <c r="X16" s="85"/>
      <c r="Y16" s="85"/>
      <c r="Z16" s="85"/>
      <c r="AA16" s="86"/>
    </row>
    <row r="17" spans="1:27" s="114" customFormat="1" ht="20.25">
      <c r="A17" s="112" t="s">
        <v>31</v>
      </c>
      <c r="B17" s="98" t="s">
        <v>66</v>
      </c>
      <c r="C17" s="143">
        <v>130</v>
      </c>
      <c r="D17" s="417">
        <v>0</v>
      </c>
      <c r="E17" s="146">
        <f t="shared" si="2"/>
        <v>86</v>
      </c>
      <c r="F17" s="86">
        <f t="shared" si="0"/>
        <v>32</v>
      </c>
      <c r="G17" s="418">
        <f t="shared" si="3"/>
        <v>32</v>
      </c>
      <c r="H17" s="84">
        <v>32</v>
      </c>
      <c r="I17" s="85"/>
      <c r="J17" s="18"/>
      <c r="K17" s="84"/>
      <c r="L17" s="85"/>
      <c r="M17" s="85"/>
      <c r="N17" s="85"/>
      <c r="O17" s="85"/>
      <c r="P17" s="18"/>
      <c r="Q17" s="419">
        <f t="shared" si="4"/>
        <v>54</v>
      </c>
      <c r="R17" s="420">
        <f t="shared" si="1"/>
        <v>34</v>
      </c>
      <c r="S17" s="84">
        <v>34</v>
      </c>
      <c r="T17" s="85"/>
      <c r="U17" s="18"/>
      <c r="V17" s="84"/>
      <c r="W17" s="85"/>
      <c r="X17" s="85">
        <v>20</v>
      </c>
      <c r="Y17" s="85"/>
      <c r="Z17" s="85" t="s">
        <v>127</v>
      </c>
      <c r="AA17" s="86"/>
    </row>
    <row r="18" spans="1:27" s="114" customFormat="1" ht="20.25">
      <c r="A18" s="112" t="s">
        <v>32</v>
      </c>
      <c r="B18" s="98" t="s">
        <v>69</v>
      </c>
      <c r="C18" s="143">
        <v>232</v>
      </c>
      <c r="D18" s="417">
        <v>0</v>
      </c>
      <c r="E18" s="146">
        <f t="shared" si="2"/>
        <v>120</v>
      </c>
      <c r="F18" s="86">
        <f t="shared" si="0"/>
        <v>32</v>
      </c>
      <c r="G18" s="418">
        <f t="shared" si="3"/>
        <v>32</v>
      </c>
      <c r="H18" s="84">
        <v>32</v>
      </c>
      <c r="I18" s="85"/>
      <c r="J18" s="18"/>
      <c r="K18" s="84"/>
      <c r="L18" s="85"/>
      <c r="M18" s="85"/>
      <c r="N18" s="85"/>
      <c r="O18" s="85"/>
      <c r="P18" s="18"/>
      <c r="Q18" s="419">
        <f t="shared" si="4"/>
        <v>88</v>
      </c>
      <c r="R18" s="420">
        <f t="shared" si="1"/>
        <v>68</v>
      </c>
      <c r="S18" s="84">
        <v>68</v>
      </c>
      <c r="T18" s="85"/>
      <c r="U18" s="18"/>
      <c r="V18" s="84"/>
      <c r="W18" s="85"/>
      <c r="X18" s="85">
        <v>20</v>
      </c>
      <c r="Y18" s="85"/>
      <c r="Z18" s="85" t="s">
        <v>127</v>
      </c>
      <c r="AA18" s="86"/>
    </row>
    <row r="19" spans="1:27" s="114" customFormat="1" ht="20.25">
      <c r="A19" s="112" t="s">
        <v>33</v>
      </c>
      <c r="B19" s="98" t="s">
        <v>70</v>
      </c>
      <c r="C19" s="143">
        <v>216</v>
      </c>
      <c r="D19" s="417">
        <v>0</v>
      </c>
      <c r="E19" s="146">
        <f t="shared" si="2"/>
        <v>100</v>
      </c>
      <c r="F19" s="86">
        <f t="shared" si="0"/>
        <v>48</v>
      </c>
      <c r="G19" s="418">
        <f t="shared" si="3"/>
        <v>48</v>
      </c>
      <c r="H19" s="84">
        <f>3*16</f>
        <v>48</v>
      </c>
      <c r="I19" s="85"/>
      <c r="J19" s="18"/>
      <c r="K19" s="84"/>
      <c r="L19" s="85"/>
      <c r="M19" s="85"/>
      <c r="N19" s="85"/>
      <c r="O19" s="85"/>
      <c r="P19" s="18"/>
      <c r="Q19" s="419">
        <f t="shared" si="4"/>
        <v>52</v>
      </c>
      <c r="R19" s="420">
        <f t="shared" si="1"/>
        <v>52</v>
      </c>
      <c r="S19" s="84">
        <v>52</v>
      </c>
      <c r="T19" s="85"/>
      <c r="U19" s="18"/>
      <c r="V19" s="84"/>
      <c r="W19" s="85"/>
      <c r="X19" s="85"/>
      <c r="Y19" s="85"/>
      <c r="Z19" s="85"/>
      <c r="AA19" s="86"/>
    </row>
    <row r="20" spans="1:27" s="114" customFormat="1" ht="20.25">
      <c r="A20" s="112" t="s">
        <v>34</v>
      </c>
      <c r="B20" s="98" t="s">
        <v>128</v>
      </c>
      <c r="C20" s="143">
        <v>72</v>
      </c>
      <c r="D20" s="417">
        <v>0</v>
      </c>
      <c r="E20" s="146">
        <f t="shared" si="2"/>
        <v>72</v>
      </c>
      <c r="F20" s="86">
        <f t="shared" si="0"/>
        <v>32</v>
      </c>
      <c r="G20" s="418">
        <f t="shared" si="3"/>
        <v>32</v>
      </c>
      <c r="H20" s="84">
        <v>32</v>
      </c>
      <c r="I20" s="85"/>
      <c r="J20" s="18"/>
      <c r="K20" s="84"/>
      <c r="L20" s="85"/>
      <c r="M20" s="85"/>
      <c r="N20" s="85"/>
      <c r="O20" s="85"/>
      <c r="P20" s="18"/>
      <c r="Q20" s="419">
        <f t="shared" si="4"/>
        <v>40</v>
      </c>
      <c r="R20" s="420">
        <f t="shared" si="1"/>
        <v>34</v>
      </c>
      <c r="S20" s="84">
        <v>34</v>
      </c>
      <c r="T20" s="85"/>
      <c r="U20" s="18"/>
      <c r="V20" s="84"/>
      <c r="W20" s="85"/>
      <c r="X20" s="85">
        <v>6</v>
      </c>
      <c r="Y20" s="85"/>
      <c r="Z20" s="85"/>
      <c r="AA20" s="86"/>
    </row>
    <row r="21" spans="1:27" s="114" customFormat="1" ht="20.25">
      <c r="A21" s="112" t="s">
        <v>35</v>
      </c>
      <c r="B21" s="98" t="s">
        <v>129</v>
      </c>
      <c r="C21" s="143">
        <v>220</v>
      </c>
      <c r="D21" s="417">
        <v>0</v>
      </c>
      <c r="E21" s="146">
        <f t="shared" si="2"/>
        <v>98</v>
      </c>
      <c r="F21" s="86">
        <f t="shared" si="0"/>
        <v>48</v>
      </c>
      <c r="G21" s="418">
        <f t="shared" si="3"/>
        <v>48</v>
      </c>
      <c r="H21" s="84">
        <f>3*16</f>
        <v>48</v>
      </c>
      <c r="I21" s="85"/>
      <c r="J21" s="18"/>
      <c r="K21" s="84"/>
      <c r="L21" s="85"/>
      <c r="M21" s="85"/>
      <c r="N21" s="85"/>
      <c r="O21" s="85"/>
      <c r="P21" s="18"/>
      <c r="Q21" s="419">
        <f t="shared" si="4"/>
        <v>50</v>
      </c>
      <c r="R21" s="420">
        <f t="shared" si="1"/>
        <v>50</v>
      </c>
      <c r="S21" s="84">
        <v>50</v>
      </c>
      <c r="T21" s="85"/>
      <c r="U21" s="18"/>
      <c r="V21" s="84"/>
      <c r="W21" s="85"/>
      <c r="X21" s="85"/>
      <c r="Y21" s="85"/>
      <c r="Z21" s="85"/>
      <c r="AA21" s="86"/>
    </row>
    <row r="22" spans="1:27" s="114" customFormat="1" ht="21" thickBot="1">
      <c r="A22" s="112" t="s">
        <v>36</v>
      </c>
      <c r="B22" s="98" t="s">
        <v>75</v>
      </c>
      <c r="C22" s="143">
        <v>144</v>
      </c>
      <c r="D22" s="417">
        <v>0</v>
      </c>
      <c r="E22" s="146">
        <f t="shared" si="2"/>
        <v>32</v>
      </c>
      <c r="F22" s="86">
        <f t="shared" si="0"/>
        <v>32</v>
      </c>
      <c r="G22" s="418">
        <f t="shared" si="3"/>
        <v>32</v>
      </c>
      <c r="H22" s="84">
        <v>32</v>
      </c>
      <c r="I22" s="85"/>
      <c r="J22" s="18"/>
      <c r="K22" s="84"/>
      <c r="L22" s="85"/>
      <c r="M22" s="85"/>
      <c r="N22" s="85"/>
      <c r="O22" s="85"/>
      <c r="P22" s="18"/>
      <c r="Q22" s="419">
        <f t="shared" si="4"/>
        <v>0</v>
      </c>
      <c r="R22" s="420">
        <f t="shared" si="1"/>
        <v>0</v>
      </c>
      <c r="S22" s="84"/>
      <c r="T22" s="85"/>
      <c r="U22" s="18"/>
      <c r="V22" s="84"/>
      <c r="W22" s="85"/>
      <c r="X22" s="85"/>
      <c r="Y22" s="85"/>
      <c r="Z22" s="85"/>
      <c r="AA22" s="86"/>
    </row>
    <row r="23" spans="1:27" s="114" customFormat="1" ht="20.25">
      <c r="A23" s="156" t="s">
        <v>37</v>
      </c>
      <c r="B23" s="129" t="s">
        <v>193</v>
      </c>
      <c r="C23" s="337">
        <v>180</v>
      </c>
      <c r="D23" s="338">
        <f t="shared" ref="D23:D31" si="5">E23/30</f>
        <v>6</v>
      </c>
      <c r="E23" s="339">
        <f t="shared" si="2"/>
        <v>180</v>
      </c>
      <c r="F23" s="131">
        <f t="shared" si="0"/>
        <v>90</v>
      </c>
      <c r="G23" s="340">
        <f t="shared" si="3"/>
        <v>32</v>
      </c>
      <c r="H23" s="341">
        <v>8</v>
      </c>
      <c r="I23" s="342"/>
      <c r="J23" s="343">
        <f>16+8</f>
        <v>24</v>
      </c>
      <c r="K23" s="341">
        <f>116/2</f>
        <v>58</v>
      </c>
      <c r="L23" s="342"/>
      <c r="M23" s="342"/>
      <c r="N23" s="342"/>
      <c r="O23" s="342"/>
      <c r="P23" s="343" t="s">
        <v>59</v>
      </c>
      <c r="Q23" s="344">
        <f t="shared" si="4"/>
        <v>90</v>
      </c>
      <c r="R23" s="345">
        <f t="shared" si="1"/>
        <v>34</v>
      </c>
      <c r="S23" s="341">
        <v>8</v>
      </c>
      <c r="T23" s="346"/>
      <c r="U23" s="347">
        <f>50-24</f>
        <v>26</v>
      </c>
      <c r="V23" s="348">
        <f>114-58</f>
        <v>56</v>
      </c>
      <c r="W23" s="342"/>
      <c r="X23" s="342"/>
      <c r="Y23" s="342"/>
      <c r="Z23" s="342"/>
      <c r="AA23" s="131" t="s">
        <v>58</v>
      </c>
    </row>
    <row r="24" spans="1:27" s="114" customFormat="1" ht="20.25">
      <c r="A24" s="112" t="s">
        <v>38</v>
      </c>
      <c r="B24" s="98" t="s">
        <v>132</v>
      </c>
      <c r="C24" s="143">
        <v>60</v>
      </c>
      <c r="D24" s="417">
        <f t="shared" si="5"/>
        <v>2</v>
      </c>
      <c r="E24" s="146">
        <f t="shared" si="2"/>
        <v>60</v>
      </c>
      <c r="F24" s="86">
        <f t="shared" si="0"/>
        <v>0</v>
      </c>
      <c r="G24" s="418">
        <f t="shared" si="3"/>
        <v>0</v>
      </c>
      <c r="H24" s="84"/>
      <c r="I24" s="85"/>
      <c r="J24" s="18"/>
      <c r="K24" s="84"/>
      <c r="L24" s="85"/>
      <c r="M24" s="85"/>
      <c r="N24" s="85"/>
      <c r="O24" s="85"/>
      <c r="P24" s="18"/>
      <c r="Q24" s="419">
        <f t="shared" si="4"/>
        <v>60</v>
      </c>
      <c r="R24" s="420">
        <f t="shared" si="1"/>
        <v>34</v>
      </c>
      <c r="S24" s="84">
        <v>18</v>
      </c>
      <c r="T24" s="85"/>
      <c r="U24" s="18">
        <v>16</v>
      </c>
      <c r="V24" s="84">
        <v>26</v>
      </c>
      <c r="W24" s="85"/>
      <c r="X24" s="85"/>
      <c r="Y24" s="85"/>
      <c r="Z24" s="85"/>
      <c r="AA24" s="86" t="s">
        <v>58</v>
      </c>
    </row>
    <row r="25" spans="1:27" s="114" customFormat="1" ht="20.25">
      <c r="A25" s="112" t="s">
        <v>39</v>
      </c>
      <c r="B25" s="98" t="s">
        <v>194</v>
      </c>
      <c r="C25" s="143">
        <v>120</v>
      </c>
      <c r="D25" s="417">
        <f t="shared" si="5"/>
        <v>4</v>
      </c>
      <c r="E25" s="146">
        <f t="shared" si="2"/>
        <v>120</v>
      </c>
      <c r="F25" s="86">
        <f t="shared" si="0"/>
        <v>0</v>
      </c>
      <c r="G25" s="418">
        <f t="shared" si="3"/>
        <v>0</v>
      </c>
      <c r="H25" s="84"/>
      <c r="I25" s="85"/>
      <c r="J25" s="18"/>
      <c r="K25" s="84"/>
      <c r="L25" s="85"/>
      <c r="M25" s="85"/>
      <c r="N25" s="85"/>
      <c r="O25" s="85"/>
      <c r="P25" s="18"/>
      <c r="Q25" s="419">
        <f t="shared" si="4"/>
        <v>120</v>
      </c>
      <c r="R25" s="420">
        <f t="shared" si="1"/>
        <v>68</v>
      </c>
      <c r="S25" s="84">
        <v>34</v>
      </c>
      <c r="T25" s="85"/>
      <c r="U25" s="18">
        <v>34</v>
      </c>
      <c r="V25" s="84">
        <v>52</v>
      </c>
      <c r="W25" s="85"/>
      <c r="X25" s="85"/>
      <c r="Y25" s="85"/>
      <c r="Z25" s="85"/>
      <c r="AA25" s="86" t="s">
        <v>58</v>
      </c>
    </row>
    <row r="26" spans="1:27" s="114" customFormat="1" ht="20.25">
      <c r="A26" s="112" t="s">
        <v>40</v>
      </c>
      <c r="B26" s="98" t="s">
        <v>195</v>
      </c>
      <c r="C26" s="143">
        <v>240</v>
      </c>
      <c r="D26" s="417">
        <f t="shared" si="5"/>
        <v>8</v>
      </c>
      <c r="E26" s="146">
        <f t="shared" si="2"/>
        <v>240</v>
      </c>
      <c r="F26" s="86">
        <f t="shared" si="0"/>
        <v>135</v>
      </c>
      <c r="G26" s="418">
        <f t="shared" si="3"/>
        <v>64</v>
      </c>
      <c r="H26" s="84">
        <v>32</v>
      </c>
      <c r="I26" s="85"/>
      <c r="J26" s="18">
        <v>32</v>
      </c>
      <c r="K26" s="84">
        <f>56+15</f>
        <v>71</v>
      </c>
      <c r="L26" s="85"/>
      <c r="M26" s="85"/>
      <c r="N26" s="85"/>
      <c r="O26" s="85"/>
      <c r="P26" s="18" t="s">
        <v>58</v>
      </c>
      <c r="Q26" s="419">
        <f t="shared" si="4"/>
        <v>105</v>
      </c>
      <c r="R26" s="420">
        <f t="shared" si="1"/>
        <v>34</v>
      </c>
      <c r="S26" s="84">
        <v>18</v>
      </c>
      <c r="T26" s="85"/>
      <c r="U26" s="18">
        <v>16</v>
      </c>
      <c r="V26" s="84">
        <f>142-71</f>
        <v>71</v>
      </c>
      <c r="W26" s="85"/>
      <c r="X26" s="85"/>
      <c r="Y26" s="85"/>
      <c r="Z26" s="85" t="s">
        <v>97</v>
      </c>
      <c r="AA26" s="86"/>
    </row>
    <row r="27" spans="1:27" s="114" customFormat="1" ht="20.25">
      <c r="A27" s="112" t="s">
        <v>41</v>
      </c>
      <c r="B27" s="98" t="s">
        <v>137</v>
      </c>
      <c r="C27" s="143">
        <v>60</v>
      </c>
      <c r="D27" s="417">
        <f t="shared" si="5"/>
        <v>2</v>
      </c>
      <c r="E27" s="146">
        <f t="shared" si="2"/>
        <v>60</v>
      </c>
      <c r="F27" s="86">
        <f t="shared" si="0"/>
        <v>0</v>
      </c>
      <c r="G27" s="418">
        <f t="shared" si="3"/>
        <v>0</v>
      </c>
      <c r="H27" s="84"/>
      <c r="I27" s="85"/>
      <c r="J27" s="18"/>
      <c r="K27" s="84"/>
      <c r="L27" s="85"/>
      <c r="M27" s="85"/>
      <c r="N27" s="85"/>
      <c r="O27" s="85"/>
      <c r="P27" s="18"/>
      <c r="Q27" s="419">
        <f t="shared" si="4"/>
        <v>60</v>
      </c>
      <c r="R27" s="420">
        <f t="shared" si="1"/>
        <v>34</v>
      </c>
      <c r="S27" s="84">
        <v>24</v>
      </c>
      <c r="T27" s="85"/>
      <c r="U27" s="18">
        <v>10</v>
      </c>
      <c r="V27" s="84">
        <v>26</v>
      </c>
      <c r="W27" s="85"/>
      <c r="X27" s="85"/>
      <c r="Y27" s="85"/>
      <c r="Z27" s="85" t="s">
        <v>97</v>
      </c>
      <c r="AA27" s="86"/>
    </row>
    <row r="28" spans="1:27" s="114" customFormat="1" ht="20.25">
      <c r="A28" s="112" t="s">
        <v>52</v>
      </c>
      <c r="B28" s="98" t="s">
        <v>182</v>
      </c>
      <c r="C28" s="143">
        <v>75</v>
      </c>
      <c r="D28" s="417">
        <f t="shared" si="5"/>
        <v>2.5</v>
      </c>
      <c r="E28" s="146">
        <f t="shared" si="2"/>
        <v>75</v>
      </c>
      <c r="F28" s="86">
        <f t="shared" si="0"/>
        <v>75</v>
      </c>
      <c r="G28" s="418">
        <f t="shared" si="3"/>
        <v>32</v>
      </c>
      <c r="H28" s="84">
        <v>16</v>
      </c>
      <c r="I28" s="85"/>
      <c r="J28" s="18">
        <v>16</v>
      </c>
      <c r="K28" s="84">
        <v>43</v>
      </c>
      <c r="L28" s="85"/>
      <c r="M28" s="85"/>
      <c r="N28" s="85"/>
      <c r="O28" s="85"/>
      <c r="P28" s="18" t="s">
        <v>58</v>
      </c>
      <c r="Q28" s="419">
        <f t="shared" si="4"/>
        <v>0</v>
      </c>
      <c r="R28" s="420">
        <f t="shared" si="1"/>
        <v>0</v>
      </c>
      <c r="S28" s="84"/>
      <c r="T28" s="85"/>
      <c r="U28" s="18"/>
      <c r="V28" s="84"/>
      <c r="W28" s="85"/>
      <c r="X28" s="85"/>
      <c r="Y28" s="85"/>
      <c r="Z28" s="85"/>
      <c r="AA28" s="86"/>
    </row>
    <row r="29" spans="1:27" s="114" customFormat="1" ht="21" thickBot="1">
      <c r="A29" s="157" t="s">
        <v>53</v>
      </c>
      <c r="B29" s="158" t="s">
        <v>184</v>
      </c>
      <c r="C29" s="159">
        <v>105</v>
      </c>
      <c r="D29" s="333">
        <f t="shared" si="5"/>
        <v>3.5</v>
      </c>
      <c r="E29" s="293">
        <f t="shared" si="2"/>
        <v>105</v>
      </c>
      <c r="F29" s="155">
        <f t="shared" si="0"/>
        <v>105</v>
      </c>
      <c r="G29" s="334">
        <f t="shared" si="3"/>
        <v>64</v>
      </c>
      <c r="H29" s="160">
        <v>32</v>
      </c>
      <c r="I29" s="161"/>
      <c r="J29" s="162">
        <v>32</v>
      </c>
      <c r="K29" s="160">
        <f>105-64</f>
        <v>41</v>
      </c>
      <c r="L29" s="161"/>
      <c r="M29" s="161"/>
      <c r="N29" s="161"/>
      <c r="O29" s="161"/>
      <c r="P29" s="162" t="s">
        <v>58</v>
      </c>
      <c r="Q29" s="335">
        <f t="shared" si="4"/>
        <v>0</v>
      </c>
      <c r="R29" s="336">
        <f t="shared" si="1"/>
        <v>0</v>
      </c>
      <c r="S29" s="160"/>
      <c r="T29" s="161"/>
      <c r="U29" s="162"/>
      <c r="V29" s="160"/>
      <c r="W29" s="161"/>
      <c r="X29" s="161"/>
      <c r="Y29" s="161"/>
      <c r="Z29" s="161"/>
      <c r="AA29" s="155"/>
    </row>
    <row r="30" spans="1:27" s="114" customFormat="1" ht="21" thickBot="1">
      <c r="A30" s="529" t="s">
        <v>54</v>
      </c>
      <c r="B30" s="543" t="s">
        <v>121</v>
      </c>
      <c r="C30" s="637">
        <v>120</v>
      </c>
      <c r="D30" s="638">
        <f t="shared" si="5"/>
        <v>4</v>
      </c>
      <c r="E30" s="533">
        <f t="shared" si="2"/>
        <v>120</v>
      </c>
      <c r="F30" s="249">
        <f t="shared" si="0"/>
        <v>0</v>
      </c>
      <c r="G30" s="242">
        <f t="shared" si="3"/>
        <v>0</v>
      </c>
      <c r="H30" s="246"/>
      <c r="I30" s="247"/>
      <c r="J30" s="248"/>
      <c r="K30" s="246"/>
      <c r="L30" s="247"/>
      <c r="M30" s="247"/>
      <c r="N30" s="247"/>
      <c r="O30" s="247"/>
      <c r="P30" s="248"/>
      <c r="Q30" s="244">
        <f t="shared" si="4"/>
        <v>120</v>
      </c>
      <c r="R30" s="245">
        <f t="shared" si="1"/>
        <v>68</v>
      </c>
      <c r="S30" s="246">
        <v>34</v>
      </c>
      <c r="T30" s="247"/>
      <c r="U30" s="248">
        <v>34</v>
      </c>
      <c r="V30" s="246">
        <v>52</v>
      </c>
      <c r="W30" s="247"/>
      <c r="X30" s="247"/>
      <c r="Y30" s="247"/>
      <c r="Z30" s="247"/>
      <c r="AA30" s="249" t="s">
        <v>58</v>
      </c>
    </row>
    <row r="31" spans="1:27" s="114" customFormat="1" ht="21" thickBot="1">
      <c r="A31" s="639" t="s">
        <v>78</v>
      </c>
      <c r="B31" s="270" t="s">
        <v>120</v>
      </c>
      <c r="C31" s="640">
        <v>315</v>
      </c>
      <c r="D31" s="641">
        <f t="shared" si="5"/>
        <v>4.5</v>
      </c>
      <c r="E31" s="296">
        <f t="shared" si="2"/>
        <v>135</v>
      </c>
      <c r="F31" s="175">
        <f t="shared" si="0"/>
        <v>0</v>
      </c>
      <c r="G31" s="642">
        <f t="shared" si="3"/>
        <v>0</v>
      </c>
      <c r="H31" s="643"/>
      <c r="I31" s="644"/>
      <c r="J31" s="645"/>
      <c r="K31" s="643"/>
      <c r="L31" s="644"/>
      <c r="M31" s="644"/>
      <c r="N31" s="644"/>
      <c r="O31" s="644"/>
      <c r="P31" s="645"/>
      <c r="Q31" s="540">
        <f t="shared" si="4"/>
        <v>135</v>
      </c>
      <c r="R31" s="547">
        <f t="shared" si="1"/>
        <v>90</v>
      </c>
      <c r="S31" s="643"/>
      <c r="T31" s="646"/>
      <c r="U31" s="647">
        <f>3*30</f>
        <v>90</v>
      </c>
      <c r="V31" s="648">
        <f>15*3</f>
        <v>45</v>
      </c>
      <c r="W31" s="644"/>
      <c r="X31" s="644"/>
      <c r="Y31" s="644"/>
      <c r="Z31" s="644"/>
      <c r="AA31" s="284" t="s">
        <v>58</v>
      </c>
    </row>
    <row r="32" spans="1:27" s="114" customFormat="1" ht="21" thickBot="1">
      <c r="A32" s="649"/>
      <c r="B32" s="650" t="s">
        <v>42</v>
      </c>
      <c r="C32" s="651">
        <f t="shared" ref="C32:K32" si="6">SUM(C14:C31)</f>
        <v>2741</v>
      </c>
      <c r="D32" s="651">
        <f t="shared" si="6"/>
        <v>36.5</v>
      </c>
      <c r="E32" s="651">
        <f t="shared" si="6"/>
        <v>1821</v>
      </c>
      <c r="F32" s="651">
        <f t="shared" si="6"/>
        <v>725</v>
      </c>
      <c r="G32" s="651">
        <f t="shared" si="6"/>
        <v>512</v>
      </c>
      <c r="H32" s="651">
        <f t="shared" si="6"/>
        <v>376</v>
      </c>
      <c r="I32" s="651">
        <f t="shared" si="6"/>
        <v>0</v>
      </c>
      <c r="J32" s="651">
        <f t="shared" si="6"/>
        <v>136</v>
      </c>
      <c r="K32" s="651">
        <f t="shared" si="6"/>
        <v>213</v>
      </c>
      <c r="L32" s="651">
        <v>0</v>
      </c>
      <c r="M32" s="651">
        <f>SUM(M14:M31)</f>
        <v>0</v>
      </c>
      <c r="N32" s="651">
        <f>SUM(N14:N31)</f>
        <v>0</v>
      </c>
      <c r="O32" s="651">
        <v>0</v>
      </c>
      <c r="P32" s="651">
        <v>4</v>
      </c>
      <c r="Q32" s="313">
        <f>SUM(Q14:Q31)</f>
        <v>1096</v>
      </c>
      <c r="R32" s="313">
        <f>SUM(R14:R30)</f>
        <v>612</v>
      </c>
      <c r="S32" s="313">
        <f>SUM(S14:S31)</f>
        <v>442</v>
      </c>
      <c r="T32" s="313">
        <f>SUM(T14:T31)</f>
        <v>0</v>
      </c>
      <c r="U32" s="313">
        <f>SUM(U14:U31)</f>
        <v>260</v>
      </c>
      <c r="V32" s="313">
        <f>SUM(V14:V31)</f>
        <v>328</v>
      </c>
      <c r="W32" s="313">
        <v>0</v>
      </c>
      <c r="X32" s="313">
        <f>SUM(X14:X31)</f>
        <v>66</v>
      </c>
      <c r="Y32" s="313">
        <f>SUM(Y14:Y31)</f>
        <v>0</v>
      </c>
      <c r="Z32" s="313">
        <v>5</v>
      </c>
      <c r="AA32" s="313">
        <v>4</v>
      </c>
    </row>
    <row r="33" spans="1:27" s="114" customFormat="1" ht="21" thickBot="1">
      <c r="A33" s="652"/>
      <c r="B33" s="653" t="s">
        <v>43</v>
      </c>
      <c r="C33" s="654"/>
      <c r="D33" s="655"/>
      <c r="E33" s="656"/>
      <c r="F33" s="657"/>
      <c r="G33" s="658">
        <f>G32/J10</f>
        <v>32</v>
      </c>
      <c r="H33" s="659"/>
      <c r="I33" s="660"/>
      <c r="J33" s="660"/>
      <c r="K33" s="660"/>
      <c r="L33" s="660"/>
      <c r="M33" s="660"/>
      <c r="N33" s="660"/>
      <c r="O33" s="661"/>
      <c r="P33" s="662"/>
      <c r="Q33" s="657"/>
      <c r="R33" s="663">
        <f>SUM(R14:R30)/U10</f>
        <v>36</v>
      </c>
      <c r="S33" s="664"/>
      <c r="T33" s="654"/>
      <c r="U33" s="654"/>
      <c r="V33" s="654"/>
      <c r="W33" s="654"/>
      <c r="X33" s="654"/>
      <c r="Y33" s="654"/>
      <c r="Z33" s="665"/>
      <c r="AA33" s="666"/>
    </row>
    <row r="34" spans="1:27" s="114" customFormat="1" ht="21" thickBot="1">
      <c r="A34" s="667"/>
      <c r="B34" s="668" t="s">
        <v>44</v>
      </c>
      <c r="C34" s="656"/>
      <c r="D34" s="669"/>
      <c r="E34" s="656"/>
      <c r="F34" s="670"/>
      <c r="G34" s="671"/>
      <c r="H34" s="672"/>
      <c r="I34" s="656"/>
      <c r="J34" s="656"/>
      <c r="K34" s="656"/>
      <c r="L34" s="656"/>
      <c r="M34" s="656"/>
      <c r="N34" s="673"/>
      <c r="O34" s="313">
        <v>0</v>
      </c>
      <c r="P34" s="674"/>
      <c r="Q34" s="675"/>
      <c r="R34" s="676"/>
      <c r="S34" s="677"/>
      <c r="T34" s="677"/>
      <c r="U34" s="677"/>
      <c r="V34" s="677"/>
      <c r="W34" s="677"/>
      <c r="X34" s="677"/>
      <c r="Y34" s="673"/>
      <c r="Z34" s="313">
        <v>5</v>
      </c>
      <c r="AA34" s="678"/>
    </row>
    <row r="35" spans="1:27" s="114" customFormat="1" ht="21" thickBot="1">
      <c r="A35" s="667"/>
      <c r="B35" s="668" t="s">
        <v>45</v>
      </c>
      <c r="C35" s="656"/>
      <c r="D35" s="669"/>
      <c r="E35" s="656"/>
      <c r="F35" s="670"/>
      <c r="G35" s="673"/>
      <c r="H35" s="672"/>
      <c r="I35" s="656"/>
      <c r="J35" s="656"/>
      <c r="K35" s="656"/>
      <c r="L35" s="679"/>
      <c r="M35" s="656"/>
      <c r="N35" s="677"/>
      <c r="O35" s="671"/>
      <c r="P35" s="313">
        <v>4</v>
      </c>
      <c r="Q35" s="675"/>
      <c r="R35" s="677"/>
      <c r="S35" s="677"/>
      <c r="T35" s="677"/>
      <c r="U35" s="677"/>
      <c r="V35" s="677"/>
      <c r="W35" s="680"/>
      <c r="X35" s="677"/>
      <c r="Y35" s="677"/>
      <c r="Z35" s="671"/>
      <c r="AA35" s="313">
        <v>5</v>
      </c>
    </row>
    <row r="36" spans="1:27" s="114" customFormat="1" ht="21" thickBot="1">
      <c r="A36" s="667"/>
      <c r="B36" s="681" t="s">
        <v>46</v>
      </c>
      <c r="C36" s="679"/>
      <c r="D36" s="682"/>
      <c r="E36" s="679"/>
      <c r="F36" s="683"/>
      <c r="G36" s="682"/>
      <c r="H36" s="684"/>
      <c r="I36" s="685"/>
      <c r="J36" s="685"/>
      <c r="K36" s="686"/>
      <c r="L36" s="313">
        <v>0</v>
      </c>
      <c r="M36" s="687"/>
      <c r="N36" s="688"/>
      <c r="O36" s="688"/>
      <c r="P36" s="689"/>
      <c r="Q36" s="690"/>
      <c r="R36" s="680"/>
      <c r="S36" s="680"/>
      <c r="T36" s="680"/>
      <c r="U36" s="680"/>
      <c r="V36" s="691"/>
      <c r="W36" s="313">
        <v>0</v>
      </c>
      <c r="X36" s="683"/>
      <c r="Y36" s="679"/>
      <c r="Z36" s="680"/>
      <c r="AA36" s="692"/>
    </row>
    <row r="37" spans="1:27" s="114" customFormat="1" ht="21" thickBot="1">
      <c r="A37" s="693"/>
      <c r="B37" s="694" t="s">
        <v>47</v>
      </c>
      <c r="C37" s="695">
        <f>SUM(C33:C36)</f>
        <v>0</v>
      </c>
      <c r="D37" s="695">
        <f t="shared" ref="D37:AA37" si="7">SUM(D33:D36)</f>
        <v>0</v>
      </c>
      <c r="E37" s="695">
        <f t="shared" si="7"/>
        <v>0</v>
      </c>
      <c r="F37" s="696">
        <f t="shared" si="7"/>
        <v>0</v>
      </c>
      <c r="G37" s="697">
        <f>SUM(G33:G36)</f>
        <v>32</v>
      </c>
      <c r="H37" s="698">
        <f t="shared" si="7"/>
        <v>0</v>
      </c>
      <c r="I37" s="699">
        <f t="shared" si="7"/>
        <v>0</v>
      </c>
      <c r="J37" s="699">
        <f t="shared" si="7"/>
        <v>0</v>
      </c>
      <c r="K37" s="700">
        <f t="shared" si="7"/>
        <v>0</v>
      </c>
      <c r="L37" s="313">
        <f t="shared" si="7"/>
        <v>0</v>
      </c>
      <c r="M37" s="698">
        <f t="shared" si="7"/>
        <v>0</v>
      </c>
      <c r="N37" s="699">
        <f t="shared" si="7"/>
        <v>0</v>
      </c>
      <c r="O37" s="699">
        <f>SUM(O33:O36)</f>
        <v>0</v>
      </c>
      <c r="P37" s="699">
        <f t="shared" si="7"/>
        <v>4</v>
      </c>
      <c r="Q37" s="696">
        <f t="shared" si="7"/>
        <v>0</v>
      </c>
      <c r="R37" s="697">
        <f t="shared" si="7"/>
        <v>36</v>
      </c>
      <c r="S37" s="701">
        <f t="shared" si="7"/>
        <v>0</v>
      </c>
      <c r="T37" s="695">
        <f t="shared" si="7"/>
        <v>0</v>
      </c>
      <c r="U37" s="695">
        <f t="shared" si="7"/>
        <v>0</v>
      </c>
      <c r="V37" s="695">
        <f t="shared" si="7"/>
        <v>0</v>
      </c>
      <c r="W37" s="695">
        <f t="shared" si="7"/>
        <v>0</v>
      </c>
      <c r="X37" s="695">
        <f t="shared" si="7"/>
        <v>0</v>
      </c>
      <c r="Y37" s="695">
        <f t="shared" si="7"/>
        <v>0</v>
      </c>
      <c r="Z37" s="695">
        <f t="shared" si="7"/>
        <v>5</v>
      </c>
      <c r="AA37" s="702">
        <f t="shared" si="7"/>
        <v>5</v>
      </c>
    </row>
    <row r="38" spans="1:27" s="114" customFormat="1" ht="20.25">
      <c r="A38" s="703"/>
      <c r="B38" s="703"/>
      <c r="C38" s="704"/>
      <c r="D38" s="703"/>
      <c r="E38" s="704"/>
      <c r="F38" s="703"/>
      <c r="G38" s="703"/>
      <c r="H38" s="703"/>
      <c r="I38" s="703"/>
      <c r="J38" s="703"/>
      <c r="K38" s="703"/>
      <c r="L38" s="703"/>
      <c r="M38" s="703"/>
      <c r="N38" s="703"/>
      <c r="O38" s="703"/>
      <c r="P38" s="703"/>
      <c r="Q38" s="703"/>
      <c r="R38" s="703"/>
      <c r="S38" s="703"/>
      <c r="T38" s="703"/>
      <c r="U38" s="703"/>
      <c r="V38" s="703"/>
      <c r="W38" s="703"/>
      <c r="X38" s="703"/>
      <c r="Y38" s="703"/>
      <c r="Z38" s="703"/>
      <c r="AA38" s="703"/>
    </row>
    <row r="39" spans="1:27" s="114" customFormat="1" ht="20.25">
      <c r="A39" s="703"/>
      <c r="B39" s="703"/>
      <c r="C39" s="704"/>
      <c r="D39" s="703"/>
      <c r="E39" s="704"/>
      <c r="F39" s="703"/>
      <c r="G39" s="703"/>
      <c r="H39" s="703"/>
      <c r="I39" s="703"/>
      <c r="J39" s="703"/>
      <c r="K39" s="703"/>
      <c r="L39" s="703"/>
      <c r="M39" s="703"/>
      <c r="N39" s="703"/>
      <c r="O39" s="703"/>
      <c r="P39" s="703"/>
      <c r="Q39" s="703"/>
      <c r="R39" s="703"/>
      <c r="S39" s="703"/>
      <c r="T39" s="703"/>
      <c r="U39" s="703"/>
      <c r="V39" s="703"/>
      <c r="W39" s="703"/>
      <c r="X39" s="703"/>
      <c r="Y39" s="703"/>
      <c r="Z39" s="703"/>
      <c r="AA39" s="703"/>
    </row>
    <row r="40" spans="1:27" s="114" customFormat="1" ht="20.25">
      <c r="A40" s="703"/>
      <c r="B40" s="703"/>
      <c r="C40" s="704"/>
      <c r="D40" s="703"/>
      <c r="E40" s="704"/>
      <c r="F40" s="703"/>
      <c r="G40" s="703"/>
      <c r="H40" s="703"/>
      <c r="I40" s="703"/>
      <c r="J40" s="703"/>
      <c r="K40" s="703"/>
      <c r="L40" s="703"/>
      <c r="M40" s="703"/>
      <c r="N40" s="703"/>
      <c r="O40" s="703"/>
      <c r="P40" s="703"/>
      <c r="Q40" s="703"/>
      <c r="R40" s="703"/>
      <c r="S40" s="703"/>
      <c r="T40" s="703"/>
      <c r="U40" s="703"/>
      <c r="V40" s="703"/>
      <c r="W40" s="703"/>
      <c r="X40" s="703"/>
      <c r="Y40" s="703"/>
      <c r="Z40" s="703"/>
      <c r="AA40" s="703"/>
    </row>
    <row r="41" spans="1:27" ht="26.25">
      <c r="A41" s="1"/>
      <c r="B41" s="64" t="s">
        <v>85</v>
      </c>
      <c r="C41" s="64"/>
      <c r="D41" s="64"/>
      <c r="E41" s="64"/>
      <c r="F41" s="64"/>
      <c r="G41" s="64"/>
      <c r="H41" s="64"/>
      <c r="I41" s="64"/>
      <c r="J41" s="64"/>
      <c r="K41" s="64" t="s">
        <v>55</v>
      </c>
      <c r="L41" s="64"/>
      <c r="M41" s="64"/>
      <c r="N41" s="64"/>
      <c r="O41" s="64"/>
      <c r="P41" s="64"/>
      <c r="Q41" s="64"/>
      <c r="R41" s="65"/>
      <c r="S41" s="65"/>
      <c r="T41" s="66" t="s">
        <v>90</v>
      </c>
      <c r="U41" s="67"/>
      <c r="V41" s="67" t="s">
        <v>163</v>
      </c>
      <c r="W41" s="67"/>
      <c r="X41" s="67"/>
      <c r="Y41" s="68"/>
      <c r="Z41" s="68"/>
      <c r="AA41" s="68"/>
    </row>
    <row r="42" spans="1:27" ht="26.25">
      <c r="A42" s="69"/>
      <c r="B42" s="595"/>
      <c r="C42" s="595"/>
      <c r="D42" s="595"/>
      <c r="E42" s="595"/>
      <c r="F42" s="595"/>
      <c r="G42" s="595"/>
      <c r="H42" s="595"/>
      <c r="I42" s="595"/>
      <c r="J42" s="595"/>
      <c r="K42" s="69"/>
      <c r="L42" s="69"/>
      <c r="M42" s="69"/>
      <c r="N42" s="69"/>
      <c r="O42" s="69"/>
      <c r="P42" s="69"/>
      <c r="Q42" s="69"/>
      <c r="R42" s="69" t="s">
        <v>48</v>
      </c>
      <c r="S42" s="71"/>
      <c r="T42" s="72" t="s">
        <v>49</v>
      </c>
      <c r="U42" s="73" t="s">
        <v>89</v>
      </c>
      <c r="V42" s="73"/>
      <c r="W42" s="73"/>
      <c r="X42" s="72"/>
      <c r="Y42" s="72"/>
      <c r="Z42" s="74"/>
      <c r="AA42" s="74"/>
    </row>
    <row r="43" spans="1:27" ht="26.25">
      <c r="A43" s="69"/>
      <c r="B43" s="164"/>
      <c r="C43" s="164"/>
      <c r="D43" s="164"/>
      <c r="E43" s="164"/>
      <c r="F43" s="164"/>
      <c r="G43" s="164"/>
      <c r="H43" s="164"/>
      <c r="I43" s="164"/>
      <c r="J43" s="164"/>
      <c r="K43" s="69"/>
      <c r="L43" s="69"/>
      <c r="M43" s="69"/>
      <c r="N43" s="69"/>
      <c r="O43" s="69"/>
      <c r="P43" s="69"/>
      <c r="Q43" s="69"/>
      <c r="R43" s="69"/>
      <c r="S43" s="71"/>
      <c r="T43" s="72"/>
      <c r="U43" s="73"/>
      <c r="V43" s="73"/>
      <c r="W43" s="73"/>
      <c r="X43" s="72"/>
      <c r="Y43" s="72"/>
      <c r="Z43" s="74"/>
      <c r="AA43" s="74"/>
    </row>
    <row r="44" spans="1:27" ht="26.25">
      <c r="A44" s="69"/>
      <c r="B44" s="164"/>
      <c r="C44" s="164"/>
      <c r="D44" s="164"/>
      <c r="E44" s="164"/>
      <c r="F44" s="164"/>
      <c r="G44" s="164"/>
      <c r="H44" s="164"/>
      <c r="I44" s="164"/>
      <c r="J44" s="164"/>
      <c r="K44" s="64"/>
      <c r="L44" s="64"/>
      <c r="M44" s="64"/>
      <c r="N44" s="64"/>
      <c r="O44" s="64"/>
      <c r="P44" s="64"/>
      <c r="Q44" s="64"/>
      <c r="R44" s="64"/>
      <c r="S44" s="64"/>
      <c r="T44" s="66"/>
      <c r="U44" s="66"/>
      <c r="V44" s="66"/>
      <c r="W44" s="66"/>
      <c r="X44" s="75"/>
      <c r="Y44" s="75"/>
      <c r="Z44" s="76"/>
      <c r="AA44" s="76"/>
    </row>
    <row r="45" spans="1:27" ht="26.25">
      <c r="A45" s="69"/>
      <c r="B45" s="164"/>
      <c r="C45" s="164"/>
      <c r="D45" s="164"/>
      <c r="E45" s="164"/>
      <c r="F45" s="164"/>
      <c r="G45" s="164"/>
      <c r="H45" s="164"/>
      <c r="I45" s="164"/>
      <c r="J45" s="164"/>
      <c r="K45" s="64" t="s">
        <v>50</v>
      </c>
      <c r="L45" s="64"/>
      <c r="M45" s="64"/>
      <c r="N45" s="64"/>
      <c r="O45" s="64"/>
      <c r="P45" s="64"/>
      <c r="Q45" s="64"/>
      <c r="R45" s="65"/>
      <c r="S45" s="65"/>
      <c r="T45" s="66"/>
      <c r="U45" s="67"/>
      <c r="V45" s="67"/>
      <c r="W45" s="67" t="s">
        <v>145</v>
      </c>
      <c r="X45" s="67"/>
      <c r="Y45" s="68"/>
      <c r="Z45" s="76"/>
      <c r="AA45" s="76"/>
    </row>
    <row r="46" spans="1:27" ht="26.25">
      <c r="A46" s="69"/>
      <c r="B46" s="164"/>
      <c r="C46" s="164"/>
      <c r="D46" s="164"/>
      <c r="E46" s="164"/>
      <c r="F46" s="164"/>
      <c r="G46" s="164"/>
      <c r="H46" s="164"/>
      <c r="I46" s="164"/>
      <c r="J46" s="164"/>
      <c r="K46" s="69"/>
      <c r="L46" s="69"/>
      <c r="M46" s="69"/>
      <c r="N46" s="69"/>
      <c r="O46" s="69"/>
      <c r="P46" s="69"/>
      <c r="Q46" s="69"/>
      <c r="R46" s="69" t="s">
        <v>48</v>
      </c>
      <c r="S46" s="71"/>
      <c r="T46" s="72" t="s">
        <v>51</v>
      </c>
      <c r="U46" s="73" t="s">
        <v>89</v>
      </c>
      <c r="V46" s="73"/>
      <c r="W46" s="73"/>
      <c r="X46" s="72"/>
      <c r="Y46" s="72"/>
      <c r="Z46" s="76"/>
      <c r="AA46" s="76"/>
    </row>
  </sheetData>
  <mergeCells count="42">
    <mergeCell ref="C6:AA6"/>
    <mergeCell ref="C1:AA1"/>
    <mergeCell ref="C2:AA2"/>
    <mergeCell ref="C3:AA3"/>
    <mergeCell ref="C4:AA4"/>
    <mergeCell ref="C5:AA5"/>
    <mergeCell ref="W7:AA7"/>
    <mergeCell ref="A8:AA8"/>
    <mergeCell ref="A9:AA9"/>
    <mergeCell ref="A10:A13"/>
    <mergeCell ref="B10:B13"/>
    <mergeCell ref="C10:C13"/>
    <mergeCell ref="D10:D13"/>
    <mergeCell ref="E10:E13"/>
    <mergeCell ref="F10:I10"/>
    <mergeCell ref="K10:P10"/>
    <mergeCell ref="Q10:T10"/>
    <mergeCell ref="V10:AA10"/>
    <mergeCell ref="F11:F13"/>
    <mergeCell ref="G11:J11"/>
    <mergeCell ref="K11:K13"/>
    <mergeCell ref="L11:L13"/>
    <mergeCell ref="Q11:Q13"/>
    <mergeCell ref="W11:W13"/>
    <mergeCell ref="P12:P13"/>
    <mergeCell ref="R12:R13"/>
    <mergeCell ref="S12:U12"/>
    <mergeCell ref="R11:U11"/>
    <mergeCell ref="V11:V13"/>
    <mergeCell ref="X11:X13"/>
    <mergeCell ref="Y11:Y13"/>
    <mergeCell ref="Z11:AA11"/>
    <mergeCell ref="Z12:Z13"/>
    <mergeCell ref="AA12:AA13"/>
    <mergeCell ref="A33:A37"/>
    <mergeCell ref="B42:J42"/>
    <mergeCell ref="G12:G13"/>
    <mergeCell ref="H12:J12"/>
    <mergeCell ref="O12:O13"/>
    <mergeCell ref="M11:M13"/>
    <mergeCell ref="N11:N13"/>
    <mergeCell ref="O11:P11"/>
  </mergeCells>
  <printOptions horizontalCentered="1"/>
  <pageMargins left="0.59055118110236227" right="0.39370078740157483" top="0.59055118110236227" bottom="0.39370078740157483" header="0.31496062992125984" footer="0.31496062992125984"/>
  <pageSetup paperSize="9" scale="4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AA44"/>
  <sheetViews>
    <sheetView topLeftCell="A8" zoomScale="55" zoomScaleNormal="55" workbookViewId="0">
      <selection activeCell="L11" sqref="L11:L13"/>
    </sheetView>
  </sheetViews>
  <sheetFormatPr defaultRowHeight="15"/>
  <cols>
    <col min="2" max="2" width="90.42578125" customWidth="1"/>
  </cols>
  <sheetData>
    <row r="1" spans="1:27" ht="26.25">
      <c r="A1" s="1" t="s">
        <v>0</v>
      </c>
      <c r="B1" s="1"/>
      <c r="C1" s="559" t="s">
        <v>1</v>
      </c>
      <c r="D1" s="559"/>
      <c r="E1" s="559"/>
      <c r="F1" s="559"/>
      <c r="G1" s="559"/>
      <c r="H1" s="559"/>
      <c r="I1" s="559"/>
      <c r="J1" s="559"/>
      <c r="K1" s="559"/>
      <c r="L1" s="559"/>
      <c r="M1" s="559"/>
      <c r="N1" s="559"/>
      <c r="O1" s="559"/>
      <c r="P1" s="559"/>
      <c r="Q1" s="559"/>
      <c r="R1" s="559"/>
      <c r="S1" s="559"/>
      <c r="T1" s="559"/>
      <c r="U1" s="559"/>
      <c r="V1" s="559"/>
      <c r="W1" s="559"/>
      <c r="X1" s="559"/>
      <c r="Y1" s="559"/>
      <c r="Z1" s="559"/>
      <c r="AA1" s="559"/>
    </row>
    <row r="2" spans="1:27" ht="26.25">
      <c r="A2" s="1" t="s">
        <v>2</v>
      </c>
      <c r="B2" s="1"/>
      <c r="C2" s="559"/>
      <c r="D2" s="559"/>
      <c r="E2" s="559"/>
      <c r="F2" s="559"/>
      <c r="G2" s="559"/>
      <c r="H2" s="559"/>
      <c r="I2" s="559"/>
      <c r="J2" s="559"/>
      <c r="K2" s="559"/>
      <c r="L2" s="559"/>
      <c r="M2" s="559"/>
      <c r="N2" s="559"/>
      <c r="O2" s="559"/>
      <c r="P2" s="559"/>
      <c r="Q2" s="559"/>
      <c r="R2" s="559"/>
      <c r="S2" s="559"/>
      <c r="T2" s="559"/>
      <c r="U2" s="559"/>
      <c r="V2" s="559"/>
      <c r="W2" s="559"/>
      <c r="X2" s="559"/>
      <c r="Y2" s="559"/>
      <c r="Z2" s="559"/>
      <c r="AA2" s="559"/>
    </row>
    <row r="3" spans="1:27" ht="26.25">
      <c r="A3" s="1"/>
      <c r="B3" s="1"/>
      <c r="C3" s="560" t="s">
        <v>3</v>
      </c>
      <c r="D3" s="560"/>
      <c r="E3" s="560"/>
      <c r="F3" s="560"/>
      <c r="G3" s="560"/>
      <c r="H3" s="560"/>
      <c r="I3" s="560"/>
      <c r="J3" s="560"/>
      <c r="K3" s="560"/>
      <c r="L3" s="560"/>
      <c r="M3" s="560"/>
      <c r="N3" s="560"/>
      <c r="O3" s="560"/>
      <c r="P3" s="560"/>
      <c r="Q3" s="560"/>
      <c r="R3" s="560"/>
      <c r="S3" s="560"/>
      <c r="T3" s="560"/>
      <c r="U3" s="560"/>
      <c r="V3" s="560"/>
      <c r="W3" s="560"/>
      <c r="X3" s="560"/>
      <c r="Y3" s="560"/>
      <c r="Z3" s="560"/>
      <c r="AA3" s="560"/>
    </row>
    <row r="4" spans="1:27" ht="26.25">
      <c r="A4" s="1" t="s">
        <v>4</v>
      </c>
      <c r="B4" s="1"/>
      <c r="C4" s="559" t="s">
        <v>84</v>
      </c>
      <c r="D4" s="559"/>
      <c r="E4" s="559"/>
      <c r="F4" s="559"/>
      <c r="G4" s="559"/>
      <c r="H4" s="559"/>
      <c r="I4" s="559"/>
      <c r="J4" s="559"/>
      <c r="K4" s="559"/>
      <c r="L4" s="559"/>
      <c r="M4" s="559"/>
      <c r="N4" s="559"/>
      <c r="O4" s="559"/>
      <c r="P4" s="559"/>
      <c r="Q4" s="559"/>
      <c r="R4" s="559"/>
      <c r="S4" s="559"/>
      <c r="T4" s="559"/>
      <c r="U4" s="559"/>
      <c r="V4" s="559"/>
      <c r="W4" s="559"/>
      <c r="X4" s="559"/>
      <c r="Y4" s="559"/>
      <c r="Z4" s="559"/>
      <c r="AA4" s="559"/>
    </row>
    <row r="5" spans="1:27" ht="26.25">
      <c r="A5" s="1" t="s">
        <v>5</v>
      </c>
      <c r="B5" s="1"/>
      <c r="C5" s="561" t="s">
        <v>161</v>
      </c>
      <c r="D5" s="561"/>
      <c r="E5" s="561"/>
      <c r="F5" s="561"/>
      <c r="G5" s="561"/>
      <c r="H5" s="561"/>
      <c r="I5" s="561"/>
      <c r="J5" s="561"/>
      <c r="K5" s="561"/>
      <c r="L5" s="561"/>
      <c r="M5" s="561"/>
      <c r="N5" s="561"/>
      <c r="O5" s="561"/>
      <c r="P5" s="561"/>
      <c r="Q5" s="561"/>
      <c r="R5" s="561"/>
      <c r="S5" s="561"/>
      <c r="T5" s="561"/>
      <c r="U5" s="561"/>
      <c r="V5" s="561"/>
      <c r="W5" s="561"/>
      <c r="X5" s="561"/>
      <c r="Y5" s="561"/>
      <c r="Z5" s="561"/>
      <c r="AA5" s="561"/>
    </row>
    <row r="6" spans="1:27" ht="26.25">
      <c r="A6" s="1" t="s">
        <v>179</v>
      </c>
      <c r="B6" s="1"/>
      <c r="C6" s="559" t="s">
        <v>6</v>
      </c>
      <c r="D6" s="559"/>
      <c r="E6" s="559"/>
      <c r="F6" s="559"/>
      <c r="G6" s="559"/>
      <c r="H6" s="559"/>
      <c r="I6" s="559"/>
      <c r="J6" s="559"/>
      <c r="K6" s="559"/>
      <c r="L6" s="559"/>
      <c r="M6" s="559"/>
      <c r="N6" s="559"/>
      <c r="O6" s="559"/>
      <c r="P6" s="559"/>
      <c r="Q6" s="559"/>
      <c r="R6" s="559"/>
      <c r="S6" s="559"/>
      <c r="T6" s="559"/>
      <c r="U6" s="559"/>
      <c r="V6" s="559"/>
      <c r="W6" s="559"/>
      <c r="X6" s="559"/>
      <c r="Y6" s="559"/>
      <c r="Z6" s="559"/>
      <c r="AA6" s="559"/>
    </row>
    <row r="7" spans="1:27" ht="27" thickBo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562"/>
      <c r="X7" s="562"/>
      <c r="Y7" s="562"/>
      <c r="Z7" s="562"/>
      <c r="AA7" s="562"/>
    </row>
    <row r="8" spans="1:27" ht="21" thickBot="1">
      <c r="A8" s="563" t="s">
        <v>180</v>
      </c>
      <c r="B8" s="564"/>
      <c r="C8" s="564"/>
      <c r="D8" s="564"/>
      <c r="E8" s="564"/>
      <c r="F8" s="564"/>
      <c r="G8" s="564"/>
      <c r="H8" s="564"/>
      <c r="I8" s="564"/>
      <c r="J8" s="564"/>
      <c r="K8" s="564"/>
      <c r="L8" s="564"/>
      <c r="M8" s="564"/>
      <c r="N8" s="564"/>
      <c r="O8" s="564"/>
      <c r="P8" s="564"/>
      <c r="Q8" s="564"/>
      <c r="R8" s="564"/>
      <c r="S8" s="564"/>
      <c r="T8" s="564"/>
      <c r="U8" s="564"/>
      <c r="V8" s="564"/>
      <c r="W8" s="564"/>
      <c r="X8" s="564"/>
      <c r="Y8" s="564"/>
      <c r="Z8" s="564"/>
      <c r="AA8" s="565"/>
    </row>
    <row r="9" spans="1:27" ht="21" thickBot="1">
      <c r="A9" s="563" t="s">
        <v>62</v>
      </c>
      <c r="B9" s="564"/>
      <c r="C9" s="564"/>
      <c r="D9" s="564"/>
      <c r="E9" s="564"/>
      <c r="F9" s="564"/>
      <c r="G9" s="564"/>
      <c r="H9" s="564"/>
      <c r="I9" s="564"/>
      <c r="J9" s="564"/>
      <c r="K9" s="564"/>
      <c r="L9" s="564"/>
      <c r="M9" s="564"/>
      <c r="N9" s="564"/>
      <c r="O9" s="564"/>
      <c r="P9" s="564"/>
      <c r="Q9" s="564"/>
      <c r="R9" s="564"/>
      <c r="S9" s="564"/>
      <c r="T9" s="564"/>
      <c r="U9" s="564"/>
      <c r="V9" s="564"/>
      <c r="W9" s="564"/>
      <c r="X9" s="564"/>
      <c r="Y9" s="564"/>
      <c r="Z9" s="564"/>
      <c r="AA9" s="565"/>
    </row>
    <row r="10" spans="1:27" ht="21" thickBot="1">
      <c r="A10" s="566" t="s">
        <v>7</v>
      </c>
      <c r="B10" s="569" t="s">
        <v>8</v>
      </c>
      <c r="C10" s="566" t="s">
        <v>9</v>
      </c>
      <c r="D10" s="572" t="s">
        <v>10</v>
      </c>
      <c r="E10" s="573" t="s">
        <v>11</v>
      </c>
      <c r="F10" s="574" t="s">
        <v>106</v>
      </c>
      <c r="G10" s="575"/>
      <c r="H10" s="575"/>
      <c r="I10" s="575"/>
      <c r="J10" s="89">
        <v>15</v>
      </c>
      <c r="K10" s="575" t="s">
        <v>12</v>
      </c>
      <c r="L10" s="575"/>
      <c r="M10" s="575"/>
      <c r="N10" s="575"/>
      <c r="O10" s="575"/>
      <c r="P10" s="576"/>
      <c r="Q10" s="574" t="s">
        <v>107</v>
      </c>
      <c r="R10" s="575"/>
      <c r="S10" s="575"/>
      <c r="T10" s="576"/>
      <c r="U10" s="89">
        <v>17</v>
      </c>
      <c r="V10" s="574" t="s">
        <v>12</v>
      </c>
      <c r="W10" s="575"/>
      <c r="X10" s="575"/>
      <c r="Y10" s="575"/>
      <c r="Z10" s="575"/>
      <c r="AA10" s="576"/>
    </row>
    <row r="11" spans="1:27" ht="21" thickBot="1">
      <c r="A11" s="567"/>
      <c r="B11" s="570"/>
      <c r="C11" s="567"/>
      <c r="D11" s="572"/>
      <c r="E11" s="573"/>
      <c r="F11" s="577" t="s">
        <v>13</v>
      </c>
      <c r="G11" s="578" t="s">
        <v>14</v>
      </c>
      <c r="H11" s="579"/>
      <c r="I11" s="579"/>
      <c r="J11" s="579"/>
      <c r="K11" s="580" t="s">
        <v>15</v>
      </c>
      <c r="L11" s="582" t="s">
        <v>16</v>
      </c>
      <c r="M11" s="582" t="s">
        <v>17</v>
      </c>
      <c r="N11" s="582" t="s">
        <v>18</v>
      </c>
      <c r="O11" s="588" t="s">
        <v>19</v>
      </c>
      <c r="P11" s="589"/>
      <c r="Q11" s="568" t="s">
        <v>13</v>
      </c>
      <c r="R11" s="578" t="s">
        <v>14</v>
      </c>
      <c r="S11" s="579"/>
      <c r="T11" s="579"/>
      <c r="U11" s="579"/>
      <c r="V11" s="580" t="s">
        <v>15</v>
      </c>
      <c r="W11" s="582" t="s">
        <v>16</v>
      </c>
      <c r="X11" s="582" t="s">
        <v>17</v>
      </c>
      <c r="Y11" s="582" t="s">
        <v>18</v>
      </c>
      <c r="Z11" s="588" t="s">
        <v>19</v>
      </c>
      <c r="AA11" s="589"/>
    </row>
    <row r="12" spans="1:27" ht="21" thickBot="1">
      <c r="A12" s="567"/>
      <c r="B12" s="570"/>
      <c r="C12" s="567"/>
      <c r="D12" s="572"/>
      <c r="E12" s="573"/>
      <c r="F12" s="577"/>
      <c r="G12" s="586" t="s">
        <v>13</v>
      </c>
      <c r="H12" s="587" t="s">
        <v>20</v>
      </c>
      <c r="I12" s="587"/>
      <c r="J12" s="587"/>
      <c r="K12" s="581"/>
      <c r="L12" s="583"/>
      <c r="M12" s="583"/>
      <c r="N12" s="583"/>
      <c r="O12" s="590" t="s">
        <v>21</v>
      </c>
      <c r="P12" s="584" t="s">
        <v>22</v>
      </c>
      <c r="Q12" s="572"/>
      <c r="R12" s="586" t="s">
        <v>13</v>
      </c>
      <c r="S12" s="587" t="s">
        <v>20</v>
      </c>
      <c r="T12" s="587"/>
      <c r="U12" s="587"/>
      <c r="V12" s="581"/>
      <c r="W12" s="583"/>
      <c r="X12" s="583"/>
      <c r="Y12" s="583"/>
      <c r="Z12" s="590" t="s">
        <v>23</v>
      </c>
      <c r="AA12" s="584" t="s">
        <v>24</v>
      </c>
    </row>
    <row r="13" spans="1:27" ht="253.5" customHeight="1" thickBot="1">
      <c r="A13" s="568"/>
      <c r="B13" s="571"/>
      <c r="C13" s="568"/>
      <c r="D13" s="572"/>
      <c r="E13" s="573"/>
      <c r="F13" s="577"/>
      <c r="G13" s="586"/>
      <c r="H13" s="2" t="s">
        <v>25</v>
      </c>
      <c r="I13" s="3" t="s">
        <v>26</v>
      </c>
      <c r="J13" s="4" t="s">
        <v>27</v>
      </c>
      <c r="K13" s="581"/>
      <c r="L13" s="583"/>
      <c r="M13" s="583"/>
      <c r="N13" s="583"/>
      <c r="O13" s="591"/>
      <c r="P13" s="585"/>
      <c r="Q13" s="572"/>
      <c r="R13" s="586"/>
      <c r="S13" s="2" t="s">
        <v>25</v>
      </c>
      <c r="T13" s="3" t="s">
        <v>26</v>
      </c>
      <c r="U13" s="4" t="s">
        <v>27</v>
      </c>
      <c r="V13" s="581"/>
      <c r="W13" s="583"/>
      <c r="X13" s="583"/>
      <c r="Y13" s="583"/>
      <c r="Z13" s="591"/>
      <c r="AA13" s="585"/>
    </row>
    <row r="14" spans="1:27" ht="20.25">
      <c r="A14" s="82" t="s">
        <v>28</v>
      </c>
      <c r="B14" s="97" t="s">
        <v>109</v>
      </c>
      <c r="C14" s="101">
        <v>60</v>
      </c>
      <c r="D14" s="200">
        <f>E14/30</f>
        <v>2</v>
      </c>
      <c r="E14" s="203">
        <f>F14+Q14</f>
        <v>60</v>
      </c>
      <c r="F14" s="208">
        <f>G14+K14</f>
        <v>60</v>
      </c>
      <c r="G14" s="205">
        <f>H14+I14+J14</f>
        <v>30</v>
      </c>
      <c r="H14" s="144">
        <v>6</v>
      </c>
      <c r="I14" s="6"/>
      <c r="J14" s="10">
        <v>24</v>
      </c>
      <c r="K14" s="9">
        <v>30</v>
      </c>
      <c r="L14" s="6"/>
      <c r="M14" s="6"/>
      <c r="N14" s="6"/>
      <c r="O14" s="6" t="s">
        <v>93</v>
      </c>
      <c r="P14" s="7"/>
      <c r="Q14" s="104">
        <f>R14+V14</f>
        <v>0</v>
      </c>
      <c r="R14" s="205">
        <f>S14+T14+U14</f>
        <v>0</v>
      </c>
      <c r="S14" s="144"/>
      <c r="T14" s="6"/>
      <c r="U14" s="7"/>
      <c r="V14" s="9"/>
      <c r="W14" s="6"/>
      <c r="X14" s="6"/>
      <c r="Y14" s="6"/>
      <c r="Z14" s="6"/>
      <c r="AA14" s="10"/>
    </row>
    <row r="15" spans="1:27" ht="20.25">
      <c r="A15" s="88" t="s">
        <v>29</v>
      </c>
      <c r="B15" s="98" t="s">
        <v>110</v>
      </c>
      <c r="C15" s="102">
        <v>180</v>
      </c>
      <c r="D15" s="201">
        <f t="shared" ref="D15:D29" si="0">E15/30</f>
        <v>4</v>
      </c>
      <c r="E15" s="204">
        <f t="shared" ref="E15:E28" si="1">F15+Q15</f>
        <v>120</v>
      </c>
      <c r="F15" s="209">
        <f t="shared" ref="F15:F29" si="2">G15+K15</f>
        <v>60</v>
      </c>
      <c r="G15" s="206">
        <f t="shared" ref="G15:G29" si="3">H15+I15+J15</f>
        <v>30</v>
      </c>
      <c r="H15" s="145"/>
      <c r="I15" s="12"/>
      <c r="J15" s="16">
        <v>30</v>
      </c>
      <c r="K15" s="15">
        <v>30</v>
      </c>
      <c r="L15" s="12"/>
      <c r="M15" s="12"/>
      <c r="N15" s="12"/>
      <c r="O15" s="12"/>
      <c r="P15" s="13" t="s">
        <v>58</v>
      </c>
      <c r="Q15" s="105">
        <f t="shared" ref="Q15:Q29" si="4">R15+V15</f>
        <v>60</v>
      </c>
      <c r="R15" s="206">
        <f t="shared" ref="R15:R29" si="5">S15+T15+U15</f>
        <v>34</v>
      </c>
      <c r="S15" s="145"/>
      <c r="T15" s="12"/>
      <c r="U15" s="13">
        <v>34</v>
      </c>
      <c r="V15" s="15">
        <v>26</v>
      </c>
      <c r="W15" s="12"/>
      <c r="X15" s="12"/>
      <c r="Y15" s="12"/>
      <c r="Z15" s="12" t="s">
        <v>97</v>
      </c>
      <c r="AA15" s="16"/>
    </row>
    <row r="16" spans="1:27" ht="20.25">
      <c r="A16" s="88" t="s">
        <v>30</v>
      </c>
      <c r="B16" s="98" t="s">
        <v>112</v>
      </c>
      <c r="C16" s="102">
        <v>150</v>
      </c>
      <c r="D16" s="201">
        <f t="shared" si="0"/>
        <v>5</v>
      </c>
      <c r="E16" s="204">
        <f t="shared" si="1"/>
        <v>150</v>
      </c>
      <c r="F16" s="209">
        <f t="shared" si="2"/>
        <v>150</v>
      </c>
      <c r="G16" s="206">
        <f t="shared" si="3"/>
        <v>74</v>
      </c>
      <c r="H16" s="145">
        <v>44</v>
      </c>
      <c r="I16" s="12"/>
      <c r="J16" s="16">
        <v>30</v>
      </c>
      <c r="K16" s="15">
        <v>76</v>
      </c>
      <c r="L16" s="12"/>
      <c r="M16" s="12"/>
      <c r="N16" s="12"/>
      <c r="O16" s="12" t="s">
        <v>97</v>
      </c>
      <c r="P16" s="13"/>
      <c r="Q16" s="105">
        <f t="shared" si="4"/>
        <v>0</v>
      </c>
      <c r="R16" s="206">
        <f t="shared" si="5"/>
        <v>0</v>
      </c>
      <c r="S16" s="145"/>
      <c r="T16" s="12"/>
      <c r="U16" s="13"/>
      <c r="V16" s="15"/>
      <c r="W16" s="12"/>
      <c r="X16" s="12"/>
      <c r="Y16" s="12"/>
      <c r="Z16" s="12"/>
      <c r="AA16" s="16"/>
    </row>
    <row r="17" spans="1:27" ht="20.25">
      <c r="A17" s="88" t="s">
        <v>31</v>
      </c>
      <c r="B17" s="98" t="s">
        <v>182</v>
      </c>
      <c r="C17" s="102">
        <v>75</v>
      </c>
      <c r="D17" s="201">
        <f t="shared" si="0"/>
        <v>2.5</v>
      </c>
      <c r="E17" s="204">
        <f t="shared" si="1"/>
        <v>75</v>
      </c>
      <c r="F17" s="209">
        <f t="shared" si="2"/>
        <v>75</v>
      </c>
      <c r="G17" s="206">
        <f t="shared" si="3"/>
        <v>30</v>
      </c>
      <c r="H17" s="145">
        <v>16</v>
      </c>
      <c r="I17" s="12"/>
      <c r="J17" s="16">
        <v>14</v>
      </c>
      <c r="K17" s="15">
        <v>45</v>
      </c>
      <c r="L17" s="12"/>
      <c r="M17" s="12"/>
      <c r="N17" s="12"/>
      <c r="O17" s="12"/>
      <c r="P17" s="13" t="s">
        <v>58</v>
      </c>
      <c r="Q17" s="105">
        <f t="shared" si="4"/>
        <v>0</v>
      </c>
      <c r="R17" s="206">
        <f t="shared" si="5"/>
        <v>0</v>
      </c>
      <c r="S17" s="145"/>
      <c r="T17" s="12"/>
      <c r="U17" s="13"/>
      <c r="V17" s="15"/>
      <c r="W17" s="12"/>
      <c r="X17" s="12"/>
      <c r="Y17" s="12"/>
      <c r="Z17" s="12"/>
      <c r="AA17" s="16"/>
    </row>
    <row r="18" spans="1:27" ht="20.25">
      <c r="A18" s="88" t="s">
        <v>32</v>
      </c>
      <c r="B18" s="98" t="s">
        <v>183</v>
      </c>
      <c r="C18" s="102">
        <v>120</v>
      </c>
      <c r="D18" s="201">
        <f t="shared" si="0"/>
        <v>4</v>
      </c>
      <c r="E18" s="204">
        <f t="shared" si="1"/>
        <v>120</v>
      </c>
      <c r="F18" s="209">
        <f t="shared" si="2"/>
        <v>0</v>
      </c>
      <c r="G18" s="206">
        <f t="shared" si="3"/>
        <v>0</v>
      </c>
      <c r="H18" s="145"/>
      <c r="I18" s="12"/>
      <c r="J18" s="16"/>
      <c r="K18" s="15"/>
      <c r="L18" s="12"/>
      <c r="M18" s="12"/>
      <c r="N18" s="12"/>
      <c r="O18" s="12"/>
      <c r="P18" s="13"/>
      <c r="Q18" s="105">
        <f t="shared" si="4"/>
        <v>120</v>
      </c>
      <c r="R18" s="206">
        <f t="shared" si="5"/>
        <v>52</v>
      </c>
      <c r="S18" s="145">
        <v>34</v>
      </c>
      <c r="T18" s="12"/>
      <c r="U18" s="13">
        <v>18</v>
      </c>
      <c r="V18" s="15">
        <v>68</v>
      </c>
      <c r="W18" s="12"/>
      <c r="X18" s="12"/>
      <c r="Y18" s="12"/>
      <c r="Z18" s="12" t="s">
        <v>97</v>
      </c>
      <c r="AA18" s="16"/>
    </row>
    <row r="19" spans="1:27" ht="20.25">
      <c r="A19" s="88" t="s">
        <v>33</v>
      </c>
      <c r="B19" s="98" t="s">
        <v>184</v>
      </c>
      <c r="C19" s="102">
        <v>90</v>
      </c>
      <c r="D19" s="201">
        <f t="shared" si="0"/>
        <v>3</v>
      </c>
      <c r="E19" s="204">
        <f t="shared" si="1"/>
        <v>90</v>
      </c>
      <c r="F19" s="209">
        <f t="shared" si="2"/>
        <v>0</v>
      </c>
      <c r="G19" s="206">
        <f t="shared" si="3"/>
        <v>0</v>
      </c>
      <c r="H19" s="145"/>
      <c r="I19" s="12"/>
      <c r="J19" s="16"/>
      <c r="K19" s="15"/>
      <c r="L19" s="12"/>
      <c r="M19" s="12"/>
      <c r="N19" s="12"/>
      <c r="O19" s="12"/>
      <c r="P19" s="13"/>
      <c r="Q19" s="105">
        <f t="shared" si="4"/>
        <v>90</v>
      </c>
      <c r="R19" s="206">
        <f t="shared" si="5"/>
        <v>68</v>
      </c>
      <c r="S19" s="145">
        <v>34</v>
      </c>
      <c r="T19" s="12"/>
      <c r="U19" s="13">
        <v>34</v>
      </c>
      <c r="V19" s="15">
        <v>22</v>
      </c>
      <c r="W19" s="12"/>
      <c r="X19" s="12"/>
      <c r="Y19" s="12"/>
      <c r="Z19" s="12"/>
      <c r="AA19" s="16" t="s">
        <v>58</v>
      </c>
    </row>
    <row r="20" spans="1:27" ht="20.25">
      <c r="A20" s="88" t="s">
        <v>34</v>
      </c>
      <c r="B20" s="98" t="s">
        <v>185</v>
      </c>
      <c r="C20" s="102">
        <v>120</v>
      </c>
      <c r="D20" s="201">
        <f t="shared" si="0"/>
        <v>4</v>
      </c>
      <c r="E20" s="204">
        <f t="shared" si="1"/>
        <v>120</v>
      </c>
      <c r="F20" s="209">
        <f t="shared" si="2"/>
        <v>120</v>
      </c>
      <c r="G20" s="206">
        <f t="shared" si="3"/>
        <v>60</v>
      </c>
      <c r="H20" s="145">
        <v>30</v>
      </c>
      <c r="I20" s="12"/>
      <c r="J20" s="16">
        <v>30</v>
      </c>
      <c r="K20" s="15">
        <v>60</v>
      </c>
      <c r="L20" s="12"/>
      <c r="M20" s="12"/>
      <c r="N20" s="12"/>
      <c r="O20" s="12"/>
      <c r="P20" s="13" t="s">
        <v>58</v>
      </c>
      <c r="Q20" s="105">
        <f t="shared" si="4"/>
        <v>0</v>
      </c>
      <c r="R20" s="206">
        <f t="shared" si="5"/>
        <v>0</v>
      </c>
      <c r="S20" s="145"/>
      <c r="T20" s="12"/>
      <c r="U20" s="13"/>
      <c r="V20" s="15"/>
      <c r="W20" s="12"/>
      <c r="X20" s="12"/>
      <c r="Y20" s="12"/>
      <c r="Z20" s="12"/>
      <c r="AA20" s="16"/>
    </row>
    <row r="21" spans="1:27" ht="20.25">
      <c r="A21" s="88" t="s">
        <v>35</v>
      </c>
      <c r="B21" s="98" t="s">
        <v>186</v>
      </c>
      <c r="C21" s="102">
        <v>120</v>
      </c>
      <c r="D21" s="201">
        <f t="shared" si="0"/>
        <v>4</v>
      </c>
      <c r="E21" s="204">
        <f t="shared" si="1"/>
        <v>120</v>
      </c>
      <c r="F21" s="209">
        <f t="shared" si="2"/>
        <v>0</v>
      </c>
      <c r="G21" s="206">
        <f t="shared" si="3"/>
        <v>0</v>
      </c>
      <c r="H21" s="145"/>
      <c r="I21" s="12"/>
      <c r="J21" s="16"/>
      <c r="K21" s="15"/>
      <c r="L21" s="12"/>
      <c r="M21" s="12"/>
      <c r="N21" s="12"/>
      <c r="O21" s="12"/>
      <c r="P21" s="13"/>
      <c r="Q21" s="105">
        <f t="shared" si="4"/>
        <v>120</v>
      </c>
      <c r="R21" s="206">
        <f t="shared" si="5"/>
        <v>68</v>
      </c>
      <c r="S21" s="145">
        <v>34</v>
      </c>
      <c r="T21" s="12"/>
      <c r="U21" s="13">
        <v>34</v>
      </c>
      <c r="V21" s="15">
        <v>52</v>
      </c>
      <c r="W21" s="12"/>
      <c r="X21" s="12"/>
      <c r="Y21" s="12"/>
      <c r="Z21" s="12"/>
      <c r="AA21" s="16" t="s">
        <v>58</v>
      </c>
    </row>
    <row r="22" spans="1:27" ht="20.25">
      <c r="A22" s="88" t="s">
        <v>36</v>
      </c>
      <c r="B22" s="98" t="s">
        <v>187</v>
      </c>
      <c r="C22" s="102">
        <v>165</v>
      </c>
      <c r="D22" s="201">
        <f t="shared" si="0"/>
        <v>5.5</v>
      </c>
      <c r="E22" s="204">
        <f t="shared" si="1"/>
        <v>165</v>
      </c>
      <c r="F22" s="209">
        <f t="shared" si="2"/>
        <v>165</v>
      </c>
      <c r="G22" s="206">
        <f t="shared" si="3"/>
        <v>90</v>
      </c>
      <c r="H22" s="145">
        <v>46</v>
      </c>
      <c r="I22" s="12"/>
      <c r="J22" s="16">
        <v>44</v>
      </c>
      <c r="K22" s="15">
        <v>75</v>
      </c>
      <c r="L22" s="12" t="s">
        <v>115</v>
      </c>
      <c r="M22" s="12"/>
      <c r="N22" s="12"/>
      <c r="O22" s="12" t="s">
        <v>97</v>
      </c>
      <c r="P22" s="13"/>
      <c r="Q22" s="105">
        <f t="shared" si="4"/>
        <v>0</v>
      </c>
      <c r="R22" s="206">
        <f t="shared" si="5"/>
        <v>0</v>
      </c>
      <c r="S22" s="145"/>
      <c r="T22" s="12"/>
      <c r="U22" s="13"/>
      <c r="V22" s="15"/>
      <c r="W22" s="12"/>
      <c r="X22" s="12"/>
      <c r="Y22" s="12"/>
      <c r="Z22" s="12"/>
      <c r="AA22" s="16"/>
    </row>
    <row r="23" spans="1:27" ht="20.25">
      <c r="A23" s="88" t="s">
        <v>37</v>
      </c>
      <c r="B23" s="98" t="s">
        <v>188</v>
      </c>
      <c r="C23" s="102">
        <v>150</v>
      </c>
      <c r="D23" s="201">
        <f t="shared" si="0"/>
        <v>5</v>
      </c>
      <c r="E23" s="204">
        <f t="shared" si="1"/>
        <v>150</v>
      </c>
      <c r="F23" s="209">
        <f t="shared" si="2"/>
        <v>0</v>
      </c>
      <c r="G23" s="206">
        <f t="shared" si="3"/>
        <v>0</v>
      </c>
      <c r="H23" s="145"/>
      <c r="I23" s="12"/>
      <c r="J23" s="16"/>
      <c r="K23" s="15"/>
      <c r="L23" s="12"/>
      <c r="M23" s="12"/>
      <c r="N23" s="12"/>
      <c r="O23" s="12"/>
      <c r="P23" s="13"/>
      <c r="Q23" s="105">
        <f t="shared" si="4"/>
        <v>150</v>
      </c>
      <c r="R23" s="206">
        <f t="shared" si="5"/>
        <v>102</v>
      </c>
      <c r="S23" s="145">
        <v>52</v>
      </c>
      <c r="T23" s="12">
        <v>20</v>
      </c>
      <c r="U23" s="13">
        <v>30</v>
      </c>
      <c r="V23" s="15">
        <v>48</v>
      </c>
      <c r="W23" s="12"/>
      <c r="X23" s="12"/>
      <c r="Y23" s="12"/>
      <c r="Z23" s="12" t="s">
        <v>97</v>
      </c>
      <c r="AA23" s="16"/>
    </row>
    <row r="24" spans="1:27" ht="20.25">
      <c r="A24" s="88" t="s">
        <v>38</v>
      </c>
      <c r="B24" s="98" t="s">
        <v>189</v>
      </c>
      <c r="C24" s="102">
        <v>120</v>
      </c>
      <c r="D24" s="201">
        <f t="shared" si="0"/>
        <v>4</v>
      </c>
      <c r="E24" s="204">
        <f t="shared" si="1"/>
        <v>120</v>
      </c>
      <c r="F24" s="209">
        <f t="shared" si="2"/>
        <v>0</v>
      </c>
      <c r="G24" s="206">
        <f t="shared" si="3"/>
        <v>0</v>
      </c>
      <c r="H24" s="145"/>
      <c r="I24" s="12"/>
      <c r="J24" s="16"/>
      <c r="K24" s="15"/>
      <c r="L24" s="12"/>
      <c r="M24" s="12"/>
      <c r="N24" s="12"/>
      <c r="O24" s="12"/>
      <c r="P24" s="13"/>
      <c r="Q24" s="105">
        <f t="shared" si="4"/>
        <v>120</v>
      </c>
      <c r="R24" s="206">
        <f t="shared" si="5"/>
        <v>68</v>
      </c>
      <c r="S24" s="145">
        <v>34</v>
      </c>
      <c r="T24" s="12"/>
      <c r="U24" s="13">
        <v>34</v>
      </c>
      <c r="V24" s="15">
        <v>52</v>
      </c>
      <c r="W24" s="12"/>
      <c r="X24" s="12"/>
      <c r="Y24" s="12"/>
      <c r="Z24" s="12"/>
      <c r="AA24" s="16" t="s">
        <v>58</v>
      </c>
    </row>
    <row r="25" spans="1:27" ht="21" thickBot="1">
      <c r="A25" s="176" t="s">
        <v>39</v>
      </c>
      <c r="B25" s="158" t="s">
        <v>190</v>
      </c>
      <c r="C25" s="199">
        <v>120</v>
      </c>
      <c r="D25" s="214">
        <f t="shared" si="0"/>
        <v>4</v>
      </c>
      <c r="E25" s="215">
        <f t="shared" si="1"/>
        <v>120</v>
      </c>
      <c r="F25" s="210">
        <f t="shared" si="2"/>
        <v>120</v>
      </c>
      <c r="G25" s="207">
        <f t="shared" si="3"/>
        <v>60</v>
      </c>
      <c r="H25" s="178">
        <v>30</v>
      </c>
      <c r="I25" s="109"/>
      <c r="J25" s="110">
        <v>30</v>
      </c>
      <c r="K25" s="179">
        <v>60</v>
      </c>
      <c r="L25" s="109" t="s">
        <v>115</v>
      </c>
      <c r="M25" s="109"/>
      <c r="N25" s="109"/>
      <c r="O25" s="109"/>
      <c r="P25" s="180" t="s">
        <v>58</v>
      </c>
      <c r="Q25" s="181">
        <f t="shared" si="4"/>
        <v>0</v>
      </c>
      <c r="R25" s="207">
        <f t="shared" si="5"/>
        <v>0</v>
      </c>
      <c r="S25" s="178"/>
      <c r="T25" s="109"/>
      <c r="U25" s="180"/>
      <c r="V25" s="179"/>
      <c r="W25" s="109"/>
      <c r="X25" s="109"/>
      <c r="Y25" s="109"/>
      <c r="Z25" s="109"/>
      <c r="AA25" s="110"/>
    </row>
    <row r="26" spans="1:27" ht="20.25">
      <c r="A26" s="217" t="s">
        <v>40</v>
      </c>
      <c r="B26" s="218" t="s">
        <v>181</v>
      </c>
      <c r="C26" s="219">
        <v>135</v>
      </c>
      <c r="D26" s="220">
        <f t="shared" si="0"/>
        <v>3.5</v>
      </c>
      <c r="E26" s="221">
        <f t="shared" si="1"/>
        <v>105</v>
      </c>
      <c r="F26" s="222">
        <f t="shared" si="2"/>
        <v>45</v>
      </c>
      <c r="G26" s="220">
        <f t="shared" si="3"/>
        <v>30</v>
      </c>
      <c r="H26" s="225"/>
      <c r="I26" s="223"/>
      <c r="J26" s="226">
        <v>30</v>
      </c>
      <c r="K26" s="225">
        <v>15</v>
      </c>
      <c r="L26" s="223"/>
      <c r="M26" s="223"/>
      <c r="N26" s="223"/>
      <c r="O26" s="223"/>
      <c r="P26" s="224" t="s">
        <v>59</v>
      </c>
      <c r="Q26" s="213">
        <f t="shared" si="4"/>
        <v>60</v>
      </c>
      <c r="R26" s="220">
        <f t="shared" si="5"/>
        <v>34</v>
      </c>
      <c r="S26" s="225"/>
      <c r="T26" s="223"/>
      <c r="U26" s="226">
        <v>34</v>
      </c>
      <c r="V26" s="225">
        <v>26</v>
      </c>
      <c r="W26" s="223"/>
      <c r="X26" s="223"/>
      <c r="Y26" s="223"/>
      <c r="Z26" s="223"/>
      <c r="AA26" s="224" t="s">
        <v>60</v>
      </c>
    </row>
    <row r="27" spans="1:27" ht="20.25">
      <c r="A27" s="227" t="s">
        <v>41</v>
      </c>
      <c r="B27" s="228" t="s">
        <v>121</v>
      </c>
      <c r="C27" s="229">
        <v>120</v>
      </c>
      <c r="D27" s="230">
        <f t="shared" si="0"/>
        <v>4</v>
      </c>
      <c r="E27" s="231">
        <f t="shared" si="1"/>
        <v>120</v>
      </c>
      <c r="F27" s="232">
        <f t="shared" si="2"/>
        <v>120</v>
      </c>
      <c r="G27" s="230">
        <f t="shared" si="3"/>
        <v>60</v>
      </c>
      <c r="H27" s="235">
        <v>30</v>
      </c>
      <c r="I27" s="202"/>
      <c r="J27" s="237">
        <v>30</v>
      </c>
      <c r="K27" s="235">
        <v>60</v>
      </c>
      <c r="L27" s="202"/>
      <c r="M27" s="202"/>
      <c r="N27" s="202"/>
      <c r="O27" s="202"/>
      <c r="P27" s="236" t="s">
        <v>58</v>
      </c>
      <c r="Q27" s="238">
        <f t="shared" si="4"/>
        <v>0</v>
      </c>
      <c r="R27" s="230">
        <f t="shared" si="5"/>
        <v>0</v>
      </c>
      <c r="S27" s="235"/>
      <c r="T27" s="202"/>
      <c r="U27" s="237"/>
      <c r="V27" s="235"/>
      <c r="W27" s="202"/>
      <c r="X27" s="202"/>
      <c r="Y27" s="202"/>
      <c r="Z27" s="202"/>
      <c r="AA27" s="236"/>
    </row>
    <row r="28" spans="1:27" ht="41.25" thickBot="1">
      <c r="A28" s="196" t="s">
        <v>52</v>
      </c>
      <c r="B28" s="197" t="s">
        <v>191</v>
      </c>
      <c r="C28" s="198">
        <v>150</v>
      </c>
      <c r="D28" s="230">
        <f t="shared" si="0"/>
        <v>5</v>
      </c>
      <c r="E28" s="231">
        <f t="shared" si="1"/>
        <v>150</v>
      </c>
      <c r="F28" s="232">
        <f t="shared" si="2"/>
        <v>0</v>
      </c>
      <c r="G28" s="230">
        <f t="shared" si="3"/>
        <v>0</v>
      </c>
      <c r="H28" s="211"/>
      <c r="I28" s="233"/>
      <c r="J28" s="234"/>
      <c r="K28" s="211"/>
      <c r="L28" s="233"/>
      <c r="M28" s="233"/>
      <c r="N28" s="233"/>
      <c r="O28" s="233"/>
      <c r="P28" s="212"/>
      <c r="Q28" s="238">
        <f t="shared" si="4"/>
        <v>150</v>
      </c>
      <c r="R28" s="230">
        <f t="shared" si="5"/>
        <v>68</v>
      </c>
      <c r="S28" s="211">
        <v>34</v>
      </c>
      <c r="T28" s="233"/>
      <c r="U28" s="234">
        <v>34</v>
      </c>
      <c r="V28" s="211">
        <v>82</v>
      </c>
      <c r="W28" s="233"/>
      <c r="X28" s="233"/>
      <c r="Y28" s="233"/>
      <c r="Z28" s="233"/>
      <c r="AA28" s="212" t="s">
        <v>58</v>
      </c>
    </row>
    <row r="29" spans="1:27" ht="21" thickBot="1">
      <c r="A29" s="239" t="s">
        <v>53</v>
      </c>
      <c r="B29" s="240" t="s">
        <v>120</v>
      </c>
      <c r="C29" s="241">
        <v>330</v>
      </c>
      <c r="D29" s="242">
        <f t="shared" si="0"/>
        <v>0</v>
      </c>
      <c r="E29" s="243">
        <v>0</v>
      </c>
      <c r="F29" s="244">
        <f t="shared" si="2"/>
        <v>0</v>
      </c>
      <c r="G29" s="245">
        <f t="shared" si="3"/>
        <v>0</v>
      </c>
      <c r="H29" s="246"/>
      <c r="I29" s="247"/>
      <c r="J29" s="248"/>
      <c r="K29" s="246"/>
      <c r="L29" s="247"/>
      <c r="M29" s="247"/>
      <c r="N29" s="247"/>
      <c r="O29" s="247"/>
      <c r="P29" s="249"/>
      <c r="Q29" s="250">
        <f t="shared" si="4"/>
        <v>180</v>
      </c>
      <c r="R29" s="245">
        <f t="shared" si="5"/>
        <v>120</v>
      </c>
      <c r="S29" s="246"/>
      <c r="T29" s="247"/>
      <c r="U29" s="248">
        <v>120</v>
      </c>
      <c r="V29" s="246">
        <f>4*15</f>
        <v>60</v>
      </c>
      <c r="W29" s="247"/>
      <c r="X29" s="247"/>
      <c r="Y29" s="247"/>
      <c r="Z29" s="247"/>
      <c r="AA29" s="249" t="s">
        <v>58</v>
      </c>
    </row>
    <row r="30" spans="1:27" ht="21" thickBot="1">
      <c r="A30" s="195"/>
      <c r="B30" s="194" t="s">
        <v>42</v>
      </c>
      <c r="C30" s="19">
        <f t="shared" ref="C30:K30" si="6">SUM(C14:C29)</f>
        <v>2205</v>
      </c>
      <c r="D30" s="19">
        <f t="shared" si="6"/>
        <v>59.5</v>
      </c>
      <c r="E30" s="19">
        <f t="shared" si="6"/>
        <v>1785</v>
      </c>
      <c r="F30" s="19">
        <f t="shared" si="6"/>
        <v>915</v>
      </c>
      <c r="G30" s="19">
        <f t="shared" si="6"/>
        <v>464</v>
      </c>
      <c r="H30" s="19">
        <f t="shared" si="6"/>
        <v>202</v>
      </c>
      <c r="I30" s="19">
        <f t="shared" si="6"/>
        <v>0</v>
      </c>
      <c r="J30" s="19">
        <f t="shared" si="6"/>
        <v>262</v>
      </c>
      <c r="K30" s="19">
        <f t="shared" si="6"/>
        <v>451</v>
      </c>
      <c r="L30" s="19">
        <v>2</v>
      </c>
      <c r="M30" s="19">
        <f>SUM(M14:M29)</f>
        <v>0</v>
      </c>
      <c r="N30" s="19">
        <f>SUM(N14:N29)</f>
        <v>0</v>
      </c>
      <c r="O30" s="19">
        <v>3</v>
      </c>
      <c r="P30" s="19">
        <v>6</v>
      </c>
      <c r="Q30" s="216">
        <f>SUM(Q14:Q29)</f>
        <v>1050</v>
      </c>
      <c r="R30" s="216">
        <f>SUM(R14:R28)</f>
        <v>494</v>
      </c>
      <c r="S30" s="216">
        <f t="shared" ref="S30:Y30" si="7">SUM(S14:S29)</f>
        <v>222</v>
      </c>
      <c r="T30" s="216">
        <f t="shared" si="7"/>
        <v>20</v>
      </c>
      <c r="U30" s="216">
        <f t="shared" si="7"/>
        <v>372</v>
      </c>
      <c r="V30" s="216">
        <f t="shared" si="7"/>
        <v>436</v>
      </c>
      <c r="W30" s="216">
        <f t="shared" si="7"/>
        <v>0</v>
      </c>
      <c r="X30" s="216">
        <f t="shared" si="7"/>
        <v>0</v>
      </c>
      <c r="Y30" s="216">
        <f t="shared" si="7"/>
        <v>0</v>
      </c>
      <c r="Z30" s="216">
        <v>3</v>
      </c>
      <c r="AA30" s="216">
        <v>5</v>
      </c>
    </row>
    <row r="31" spans="1:27" ht="21" thickBot="1">
      <c r="A31" s="592"/>
      <c r="B31" s="24" t="s">
        <v>43</v>
      </c>
      <c r="C31" s="25"/>
      <c r="D31" s="26"/>
      <c r="E31" s="27"/>
      <c r="F31" s="28"/>
      <c r="G31" s="29">
        <f>G30/J10</f>
        <v>30.933333333333334</v>
      </c>
      <c r="H31" s="30"/>
      <c r="I31" s="31"/>
      <c r="J31" s="31"/>
      <c r="K31" s="31"/>
      <c r="L31" s="31"/>
      <c r="M31" s="31"/>
      <c r="N31" s="31"/>
      <c r="O31" s="32"/>
      <c r="P31" s="33"/>
      <c r="Q31" s="28"/>
      <c r="R31" s="34">
        <f>SUM(R14:R28)/U10</f>
        <v>29.058823529411764</v>
      </c>
      <c r="S31" s="35"/>
      <c r="T31" s="25"/>
      <c r="U31" s="25"/>
      <c r="V31" s="25"/>
      <c r="W31" s="25"/>
      <c r="X31" s="25"/>
      <c r="Y31" s="25"/>
      <c r="Z31" s="36"/>
      <c r="AA31" s="90"/>
    </row>
    <row r="32" spans="1:27" ht="21" thickBot="1">
      <c r="A32" s="593"/>
      <c r="B32" s="37" t="s">
        <v>44</v>
      </c>
      <c r="C32" s="27"/>
      <c r="D32" s="38"/>
      <c r="E32" s="27"/>
      <c r="F32" s="39"/>
      <c r="G32" s="40"/>
      <c r="H32" s="41"/>
      <c r="I32" s="27"/>
      <c r="J32" s="27"/>
      <c r="K32" s="27"/>
      <c r="L32" s="27"/>
      <c r="M32" s="27"/>
      <c r="N32" s="42"/>
      <c r="O32" s="23">
        <v>3</v>
      </c>
      <c r="P32" s="43"/>
      <c r="Q32" s="44"/>
      <c r="R32" s="45"/>
      <c r="S32" s="46"/>
      <c r="T32" s="46"/>
      <c r="U32" s="46"/>
      <c r="V32" s="46"/>
      <c r="W32" s="46"/>
      <c r="X32" s="46"/>
      <c r="Y32" s="42"/>
      <c r="Z32" s="23">
        <v>3</v>
      </c>
      <c r="AA32" s="91"/>
    </row>
    <row r="33" spans="1:27" ht="21" thickBot="1">
      <c r="A33" s="593"/>
      <c r="B33" s="37" t="s">
        <v>45</v>
      </c>
      <c r="C33" s="27"/>
      <c r="D33" s="38"/>
      <c r="E33" s="27"/>
      <c r="F33" s="39"/>
      <c r="G33" s="42"/>
      <c r="H33" s="41"/>
      <c r="I33" s="27"/>
      <c r="J33" s="27"/>
      <c r="K33" s="27"/>
      <c r="L33" s="47"/>
      <c r="M33" s="27"/>
      <c r="N33" s="46"/>
      <c r="O33" s="40"/>
      <c r="P33" s="23">
        <v>6</v>
      </c>
      <c r="Q33" s="44"/>
      <c r="R33" s="46"/>
      <c r="S33" s="46"/>
      <c r="T33" s="46"/>
      <c r="U33" s="46"/>
      <c r="V33" s="46"/>
      <c r="W33" s="48"/>
      <c r="X33" s="46"/>
      <c r="Y33" s="46"/>
      <c r="Z33" s="40"/>
      <c r="AA33" s="23">
        <v>6</v>
      </c>
    </row>
    <row r="34" spans="1:27" ht="21" thickBot="1">
      <c r="A34" s="593"/>
      <c r="B34" s="49" t="s">
        <v>46</v>
      </c>
      <c r="C34" s="47"/>
      <c r="D34" s="50"/>
      <c r="E34" s="47"/>
      <c r="F34" s="51"/>
      <c r="G34" s="50"/>
      <c r="H34" s="52"/>
      <c r="I34" s="53"/>
      <c r="J34" s="53"/>
      <c r="K34" s="54"/>
      <c r="L34" s="23">
        <v>2</v>
      </c>
      <c r="M34" s="55"/>
      <c r="N34" s="56"/>
      <c r="O34" s="56"/>
      <c r="P34" s="57"/>
      <c r="Q34" s="58"/>
      <c r="R34" s="48"/>
      <c r="S34" s="48"/>
      <c r="T34" s="48"/>
      <c r="U34" s="48"/>
      <c r="V34" s="59"/>
      <c r="W34" s="23">
        <v>0</v>
      </c>
      <c r="X34" s="51"/>
      <c r="Y34" s="47"/>
      <c r="Z34" s="48"/>
      <c r="AA34" s="92"/>
    </row>
    <row r="35" spans="1:27" ht="21" thickBot="1">
      <c r="A35" s="594"/>
      <c r="B35" s="87" t="s">
        <v>47</v>
      </c>
      <c r="C35" s="60">
        <f>SUM(C31:C34)</f>
        <v>0</v>
      </c>
      <c r="D35" s="60">
        <f t="shared" ref="D35:AA35" si="8">SUM(D31:D34)</f>
        <v>0</v>
      </c>
      <c r="E35" s="60">
        <f t="shared" si="8"/>
        <v>0</v>
      </c>
      <c r="F35" s="61">
        <f t="shared" si="8"/>
        <v>0</v>
      </c>
      <c r="G35" s="136">
        <f>SUM(G31:G34)</f>
        <v>30.933333333333334</v>
      </c>
      <c r="H35" s="22">
        <f t="shared" si="8"/>
        <v>0</v>
      </c>
      <c r="I35" s="20">
        <f t="shared" si="8"/>
        <v>0</v>
      </c>
      <c r="J35" s="20">
        <f t="shared" si="8"/>
        <v>0</v>
      </c>
      <c r="K35" s="21">
        <f t="shared" si="8"/>
        <v>0</v>
      </c>
      <c r="L35" s="23">
        <f t="shared" si="8"/>
        <v>2</v>
      </c>
      <c r="M35" s="22">
        <f t="shared" si="8"/>
        <v>0</v>
      </c>
      <c r="N35" s="20">
        <f t="shared" si="8"/>
        <v>0</v>
      </c>
      <c r="O35" s="20">
        <f>SUM(O31:O34)</f>
        <v>3</v>
      </c>
      <c r="P35" s="20">
        <f t="shared" si="8"/>
        <v>6</v>
      </c>
      <c r="Q35" s="61">
        <f t="shared" si="8"/>
        <v>0</v>
      </c>
      <c r="R35" s="136">
        <f t="shared" si="8"/>
        <v>29.058823529411764</v>
      </c>
      <c r="S35" s="118">
        <f t="shared" si="8"/>
        <v>0</v>
      </c>
      <c r="T35" s="60">
        <f t="shared" si="8"/>
        <v>0</v>
      </c>
      <c r="U35" s="60">
        <f t="shared" si="8"/>
        <v>0</v>
      </c>
      <c r="V35" s="60">
        <f t="shared" si="8"/>
        <v>0</v>
      </c>
      <c r="W35" s="60">
        <f t="shared" si="8"/>
        <v>0</v>
      </c>
      <c r="X35" s="60">
        <f t="shared" si="8"/>
        <v>0</v>
      </c>
      <c r="Y35" s="60">
        <f t="shared" si="8"/>
        <v>0</v>
      </c>
      <c r="Z35" s="60">
        <f t="shared" si="8"/>
        <v>3</v>
      </c>
      <c r="AA35" s="93">
        <f t="shared" si="8"/>
        <v>6</v>
      </c>
    </row>
    <row r="36" spans="1:27" ht="20.25">
      <c r="A36" s="62"/>
      <c r="B36" s="62"/>
      <c r="C36" s="63"/>
      <c r="D36" s="62"/>
      <c r="E36" s="63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</row>
    <row r="37" spans="1:27" ht="20.25">
      <c r="A37" s="62"/>
      <c r="B37" s="62"/>
      <c r="C37" s="63"/>
      <c r="D37" s="62"/>
      <c r="E37" s="63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</row>
    <row r="38" spans="1:27" ht="20.25">
      <c r="A38" s="62"/>
      <c r="B38" s="62"/>
      <c r="C38" s="63"/>
      <c r="D38" s="62"/>
      <c r="E38" s="63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</row>
    <row r="39" spans="1:27" ht="26.25">
      <c r="A39" s="1"/>
      <c r="B39" s="64" t="s">
        <v>85</v>
      </c>
      <c r="C39" s="64"/>
      <c r="D39" s="64"/>
      <c r="E39" s="64"/>
      <c r="F39" s="64"/>
      <c r="G39" s="64"/>
      <c r="H39" s="64"/>
      <c r="I39" s="64"/>
      <c r="J39" s="64"/>
      <c r="K39" s="64" t="s">
        <v>55</v>
      </c>
      <c r="L39" s="64"/>
      <c r="M39" s="64"/>
      <c r="N39" s="64"/>
      <c r="O39" s="64"/>
      <c r="P39" s="64"/>
      <c r="Q39" s="64"/>
      <c r="R39" s="65"/>
      <c r="S39" s="65"/>
      <c r="T39" s="66" t="s">
        <v>90</v>
      </c>
      <c r="U39" s="67"/>
      <c r="V39" s="67" t="s">
        <v>163</v>
      </c>
      <c r="W39" s="67"/>
      <c r="X39" s="67"/>
      <c r="Y39" s="68"/>
      <c r="Z39" s="68"/>
      <c r="AA39" s="68"/>
    </row>
    <row r="40" spans="1:27" ht="26.25">
      <c r="A40" s="69"/>
      <c r="B40" s="595"/>
      <c r="C40" s="595"/>
      <c r="D40" s="595"/>
      <c r="E40" s="595"/>
      <c r="F40" s="595"/>
      <c r="G40" s="595"/>
      <c r="H40" s="595"/>
      <c r="I40" s="595"/>
      <c r="J40" s="595"/>
      <c r="K40" s="69"/>
      <c r="L40" s="69"/>
      <c r="M40" s="69"/>
      <c r="N40" s="69"/>
      <c r="O40" s="69"/>
      <c r="P40" s="69"/>
      <c r="Q40" s="69"/>
      <c r="R40" s="69" t="s">
        <v>48</v>
      </c>
      <c r="S40" s="71"/>
      <c r="T40" s="72" t="s">
        <v>49</v>
      </c>
      <c r="U40" s="73" t="s">
        <v>89</v>
      </c>
      <c r="V40" s="73"/>
      <c r="W40" s="73"/>
      <c r="X40" s="72"/>
      <c r="Y40" s="72"/>
      <c r="Z40" s="74"/>
      <c r="AA40" s="74"/>
    </row>
    <row r="41" spans="1:27" ht="26.25">
      <c r="A41" s="69"/>
      <c r="B41" s="164"/>
      <c r="C41" s="164"/>
      <c r="D41" s="164"/>
      <c r="E41" s="164"/>
      <c r="F41" s="164"/>
      <c r="G41" s="164"/>
      <c r="H41" s="164"/>
      <c r="I41" s="164"/>
      <c r="J41" s="164"/>
      <c r="K41" s="69"/>
      <c r="L41" s="69"/>
      <c r="M41" s="69"/>
      <c r="N41" s="69"/>
      <c r="O41" s="69"/>
      <c r="P41" s="69"/>
      <c r="Q41" s="69"/>
      <c r="R41" s="69"/>
      <c r="S41" s="71"/>
      <c r="T41" s="72"/>
      <c r="U41" s="73"/>
      <c r="V41" s="73"/>
      <c r="W41" s="73"/>
      <c r="X41" s="72"/>
      <c r="Y41" s="72"/>
      <c r="Z41" s="74"/>
      <c r="AA41" s="74"/>
    </row>
    <row r="42" spans="1:27" ht="26.25">
      <c r="A42" s="69"/>
      <c r="B42" s="164"/>
      <c r="C42" s="164"/>
      <c r="D42" s="164"/>
      <c r="E42" s="164"/>
      <c r="F42" s="164"/>
      <c r="G42" s="164"/>
      <c r="H42" s="164"/>
      <c r="I42" s="164"/>
      <c r="J42" s="164"/>
      <c r="K42" s="64"/>
      <c r="L42" s="64"/>
      <c r="M42" s="64"/>
      <c r="N42" s="64"/>
      <c r="O42" s="64"/>
      <c r="P42" s="64"/>
      <c r="Q42" s="64"/>
      <c r="R42" s="64"/>
      <c r="S42" s="64"/>
      <c r="T42" s="66"/>
      <c r="U42" s="66"/>
      <c r="V42" s="66"/>
      <c r="W42" s="66"/>
      <c r="X42" s="75"/>
      <c r="Y42" s="75"/>
      <c r="Z42" s="76"/>
      <c r="AA42" s="76"/>
    </row>
    <row r="43" spans="1:27" ht="26.25">
      <c r="A43" s="69"/>
      <c r="B43" s="164"/>
      <c r="C43" s="164"/>
      <c r="D43" s="164"/>
      <c r="E43" s="164"/>
      <c r="F43" s="164"/>
      <c r="G43" s="164"/>
      <c r="H43" s="164"/>
      <c r="I43" s="164"/>
      <c r="J43" s="164"/>
      <c r="K43" s="64" t="s">
        <v>50</v>
      </c>
      <c r="L43" s="64"/>
      <c r="M43" s="64"/>
      <c r="N43" s="64"/>
      <c r="O43" s="64"/>
      <c r="P43" s="64"/>
      <c r="Q43" s="64"/>
      <c r="R43" s="65"/>
      <c r="S43" s="65"/>
      <c r="T43" s="66"/>
      <c r="U43" s="67"/>
      <c r="V43" s="67"/>
      <c r="W43" s="67" t="s">
        <v>145</v>
      </c>
      <c r="X43" s="67"/>
      <c r="Y43" s="68"/>
      <c r="Z43" s="76"/>
      <c r="AA43" s="76"/>
    </row>
    <row r="44" spans="1:27" ht="26.25">
      <c r="A44" s="69"/>
      <c r="B44" s="164"/>
      <c r="C44" s="164"/>
      <c r="D44" s="164"/>
      <c r="E44" s="164"/>
      <c r="F44" s="164"/>
      <c r="G44" s="164"/>
      <c r="H44" s="164"/>
      <c r="I44" s="164"/>
      <c r="J44" s="164"/>
      <c r="K44" s="69"/>
      <c r="L44" s="69"/>
      <c r="M44" s="69"/>
      <c r="N44" s="69"/>
      <c r="O44" s="69"/>
      <c r="P44" s="69"/>
      <c r="Q44" s="69"/>
      <c r="R44" s="69" t="s">
        <v>48</v>
      </c>
      <c r="S44" s="71"/>
      <c r="T44" s="72" t="s">
        <v>51</v>
      </c>
      <c r="U44" s="73" t="s">
        <v>89</v>
      </c>
      <c r="V44" s="73"/>
      <c r="W44" s="73"/>
      <c r="X44" s="72"/>
      <c r="Y44" s="72"/>
      <c r="Z44" s="76"/>
      <c r="AA44" s="76"/>
    </row>
  </sheetData>
  <mergeCells count="42">
    <mergeCell ref="C6:AA6"/>
    <mergeCell ref="C1:AA1"/>
    <mergeCell ref="C2:AA2"/>
    <mergeCell ref="C3:AA3"/>
    <mergeCell ref="C4:AA4"/>
    <mergeCell ref="C5:AA5"/>
    <mergeCell ref="W7:AA7"/>
    <mergeCell ref="A8:AA8"/>
    <mergeCell ref="A9:AA9"/>
    <mergeCell ref="A10:A13"/>
    <mergeCell ref="B10:B13"/>
    <mergeCell ref="C10:C13"/>
    <mergeCell ref="D10:D13"/>
    <mergeCell ref="E10:E13"/>
    <mergeCell ref="F10:I10"/>
    <mergeCell ref="K10:P10"/>
    <mergeCell ref="Q10:T10"/>
    <mergeCell ref="V10:AA10"/>
    <mergeCell ref="F11:F13"/>
    <mergeCell ref="G11:J11"/>
    <mergeCell ref="K11:K13"/>
    <mergeCell ref="L11:L13"/>
    <mergeCell ref="Q11:Q13"/>
    <mergeCell ref="W11:W13"/>
    <mergeCell ref="P12:P13"/>
    <mergeCell ref="R12:R13"/>
    <mergeCell ref="S12:U12"/>
    <mergeCell ref="R11:U11"/>
    <mergeCell ref="V11:V13"/>
    <mergeCell ref="X11:X13"/>
    <mergeCell ref="Y11:Y13"/>
    <mergeCell ref="Z11:AA11"/>
    <mergeCell ref="Z12:Z13"/>
    <mergeCell ref="AA12:AA13"/>
    <mergeCell ref="A31:A35"/>
    <mergeCell ref="B40:J40"/>
    <mergeCell ref="G12:G13"/>
    <mergeCell ref="H12:J12"/>
    <mergeCell ref="O12:O13"/>
    <mergeCell ref="M11:M13"/>
    <mergeCell ref="N11:N13"/>
    <mergeCell ref="O11:P11"/>
  </mergeCells>
  <printOptions horizontalCentered="1"/>
  <pageMargins left="0.59055118110236227" right="0.70866141732283472" top="0.59055118110236227" bottom="0.74803149606299213" header="0.31496062992125984" footer="0.31496062992125984"/>
  <pageSetup paperSize="9" scale="4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AA45"/>
  <sheetViews>
    <sheetView topLeftCell="B15" zoomScale="55" zoomScaleNormal="55" workbookViewId="0">
      <selection activeCell="H40" sqref="H40"/>
    </sheetView>
  </sheetViews>
  <sheetFormatPr defaultRowHeight="15"/>
  <cols>
    <col min="2" max="2" width="106.28515625" customWidth="1"/>
  </cols>
  <sheetData>
    <row r="1" spans="1:27" ht="26.25">
      <c r="A1" s="1" t="s">
        <v>0</v>
      </c>
      <c r="B1" s="1"/>
      <c r="C1" s="559" t="s">
        <v>1</v>
      </c>
      <c r="D1" s="559"/>
      <c r="E1" s="559"/>
      <c r="F1" s="559"/>
      <c r="G1" s="559"/>
      <c r="H1" s="559"/>
      <c r="I1" s="559"/>
      <c r="J1" s="559"/>
      <c r="K1" s="559"/>
      <c r="L1" s="559"/>
      <c r="M1" s="559"/>
      <c r="N1" s="559"/>
      <c r="O1" s="559"/>
      <c r="P1" s="559"/>
      <c r="Q1" s="559"/>
      <c r="R1" s="559"/>
      <c r="S1" s="559"/>
      <c r="T1" s="559"/>
      <c r="U1" s="559"/>
      <c r="V1" s="559"/>
      <c r="W1" s="559"/>
      <c r="X1" s="559"/>
      <c r="Y1" s="559"/>
      <c r="Z1" s="559"/>
      <c r="AA1" s="559"/>
    </row>
    <row r="2" spans="1:27" ht="26.25">
      <c r="A2" s="1" t="s">
        <v>2</v>
      </c>
      <c r="B2" s="1"/>
      <c r="C2" s="559"/>
      <c r="D2" s="559"/>
      <c r="E2" s="559"/>
      <c r="F2" s="559"/>
      <c r="G2" s="559"/>
      <c r="H2" s="559"/>
      <c r="I2" s="559"/>
      <c r="J2" s="559"/>
      <c r="K2" s="559"/>
      <c r="L2" s="559"/>
      <c r="M2" s="559"/>
      <c r="N2" s="559"/>
      <c r="O2" s="559"/>
      <c r="P2" s="559"/>
      <c r="Q2" s="559"/>
      <c r="R2" s="559"/>
      <c r="S2" s="559"/>
      <c r="T2" s="559"/>
      <c r="U2" s="559"/>
      <c r="V2" s="559"/>
      <c r="W2" s="559"/>
      <c r="X2" s="559"/>
      <c r="Y2" s="559"/>
      <c r="Z2" s="559"/>
      <c r="AA2" s="559"/>
    </row>
    <row r="3" spans="1:27" ht="26.25">
      <c r="A3" s="1"/>
      <c r="B3" s="1"/>
      <c r="C3" s="560" t="s">
        <v>3</v>
      </c>
      <c r="D3" s="560"/>
      <c r="E3" s="560"/>
      <c r="F3" s="560"/>
      <c r="G3" s="560"/>
      <c r="H3" s="560"/>
      <c r="I3" s="560"/>
      <c r="J3" s="560"/>
      <c r="K3" s="560"/>
      <c r="L3" s="560"/>
      <c r="M3" s="560"/>
      <c r="N3" s="560"/>
      <c r="O3" s="560"/>
      <c r="P3" s="560"/>
      <c r="Q3" s="560"/>
      <c r="R3" s="560"/>
      <c r="S3" s="560"/>
      <c r="T3" s="560"/>
      <c r="U3" s="560"/>
      <c r="V3" s="560"/>
      <c r="W3" s="560"/>
      <c r="X3" s="560"/>
      <c r="Y3" s="560"/>
      <c r="Z3" s="560"/>
      <c r="AA3" s="560"/>
    </row>
    <row r="4" spans="1:27" ht="26.25">
      <c r="A4" s="1" t="s">
        <v>4</v>
      </c>
      <c r="B4" s="1"/>
      <c r="C4" s="559" t="s">
        <v>84</v>
      </c>
      <c r="D4" s="559"/>
      <c r="E4" s="559"/>
      <c r="F4" s="559"/>
      <c r="G4" s="559"/>
      <c r="H4" s="559"/>
      <c r="I4" s="559"/>
      <c r="J4" s="559"/>
      <c r="K4" s="559"/>
      <c r="L4" s="559"/>
      <c r="M4" s="559"/>
      <c r="N4" s="559"/>
      <c r="O4" s="559"/>
      <c r="P4" s="559"/>
      <c r="Q4" s="559"/>
      <c r="R4" s="559"/>
      <c r="S4" s="559"/>
      <c r="T4" s="559"/>
      <c r="U4" s="559"/>
      <c r="V4" s="559"/>
      <c r="W4" s="559"/>
      <c r="X4" s="559"/>
      <c r="Y4" s="559"/>
      <c r="Z4" s="559"/>
      <c r="AA4" s="559"/>
    </row>
    <row r="5" spans="1:27" ht="26.25">
      <c r="A5" s="1" t="s">
        <v>5</v>
      </c>
      <c r="B5" s="1"/>
      <c r="C5" s="561" t="s">
        <v>161</v>
      </c>
      <c r="D5" s="561"/>
      <c r="E5" s="561"/>
      <c r="F5" s="561"/>
      <c r="G5" s="561"/>
      <c r="H5" s="561"/>
      <c r="I5" s="561"/>
      <c r="J5" s="561"/>
      <c r="K5" s="561"/>
      <c r="L5" s="561"/>
      <c r="M5" s="561"/>
      <c r="N5" s="561"/>
      <c r="O5" s="561"/>
      <c r="P5" s="561"/>
      <c r="Q5" s="561"/>
      <c r="R5" s="561"/>
      <c r="S5" s="561"/>
      <c r="T5" s="561"/>
      <c r="U5" s="561"/>
      <c r="V5" s="561"/>
      <c r="W5" s="561"/>
      <c r="X5" s="561"/>
      <c r="Y5" s="561"/>
      <c r="Z5" s="561"/>
      <c r="AA5" s="561"/>
    </row>
    <row r="6" spans="1:27" ht="26.25">
      <c r="A6" s="1" t="s">
        <v>179</v>
      </c>
      <c r="B6" s="1"/>
      <c r="C6" s="559" t="s">
        <v>6</v>
      </c>
      <c r="D6" s="559"/>
      <c r="E6" s="559"/>
      <c r="F6" s="559"/>
      <c r="G6" s="559"/>
      <c r="H6" s="559"/>
      <c r="I6" s="559"/>
      <c r="J6" s="559"/>
      <c r="K6" s="559"/>
      <c r="L6" s="559"/>
      <c r="M6" s="559"/>
      <c r="N6" s="559"/>
      <c r="O6" s="559"/>
      <c r="P6" s="559"/>
      <c r="Q6" s="559"/>
      <c r="R6" s="559"/>
      <c r="S6" s="559"/>
      <c r="T6" s="559"/>
      <c r="U6" s="559"/>
      <c r="V6" s="559"/>
      <c r="W6" s="559"/>
      <c r="X6" s="559"/>
      <c r="Y6" s="559"/>
      <c r="Z6" s="559"/>
      <c r="AA6" s="559"/>
    </row>
    <row r="7" spans="1:27" ht="27" thickBo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562"/>
      <c r="X7" s="562"/>
      <c r="Y7" s="562"/>
      <c r="Z7" s="562"/>
      <c r="AA7" s="562"/>
    </row>
    <row r="8" spans="1:27" ht="21" thickBot="1">
      <c r="A8" s="563" t="s">
        <v>162</v>
      </c>
      <c r="B8" s="564"/>
      <c r="C8" s="564"/>
      <c r="D8" s="564"/>
      <c r="E8" s="564"/>
      <c r="F8" s="564"/>
      <c r="G8" s="564"/>
      <c r="H8" s="564"/>
      <c r="I8" s="564"/>
      <c r="J8" s="564"/>
      <c r="K8" s="564"/>
      <c r="L8" s="564"/>
      <c r="M8" s="564"/>
      <c r="N8" s="564"/>
      <c r="O8" s="564"/>
      <c r="P8" s="564"/>
      <c r="Q8" s="564"/>
      <c r="R8" s="564"/>
      <c r="S8" s="564"/>
      <c r="T8" s="564"/>
      <c r="U8" s="564"/>
      <c r="V8" s="564"/>
      <c r="W8" s="564"/>
      <c r="X8" s="564"/>
      <c r="Y8" s="564"/>
      <c r="Z8" s="564"/>
      <c r="AA8" s="565"/>
    </row>
    <row r="9" spans="1:27" ht="21" thickBot="1">
      <c r="A9" s="563" t="s">
        <v>62</v>
      </c>
      <c r="B9" s="564"/>
      <c r="C9" s="564"/>
      <c r="D9" s="564"/>
      <c r="E9" s="564"/>
      <c r="F9" s="564"/>
      <c r="G9" s="564"/>
      <c r="H9" s="564"/>
      <c r="I9" s="564"/>
      <c r="J9" s="564"/>
      <c r="K9" s="564"/>
      <c r="L9" s="564"/>
      <c r="M9" s="564"/>
      <c r="N9" s="564"/>
      <c r="O9" s="564"/>
      <c r="P9" s="564"/>
      <c r="Q9" s="564"/>
      <c r="R9" s="564"/>
      <c r="S9" s="564"/>
      <c r="T9" s="564"/>
      <c r="U9" s="564"/>
      <c r="V9" s="564"/>
      <c r="W9" s="564"/>
      <c r="X9" s="564"/>
      <c r="Y9" s="564"/>
      <c r="Z9" s="564"/>
      <c r="AA9" s="565"/>
    </row>
    <row r="10" spans="1:27" ht="21" thickBot="1">
      <c r="A10" s="566" t="s">
        <v>7</v>
      </c>
      <c r="B10" s="569" t="s">
        <v>8</v>
      </c>
      <c r="C10" s="566" t="s">
        <v>9</v>
      </c>
      <c r="D10" s="572" t="s">
        <v>10</v>
      </c>
      <c r="E10" s="573" t="s">
        <v>11</v>
      </c>
      <c r="F10" s="574" t="s">
        <v>102</v>
      </c>
      <c r="G10" s="575"/>
      <c r="H10" s="575"/>
      <c r="I10" s="575"/>
      <c r="J10" s="89">
        <v>12</v>
      </c>
      <c r="K10" s="575" t="s">
        <v>12</v>
      </c>
      <c r="L10" s="575"/>
      <c r="M10" s="575"/>
      <c r="N10" s="575"/>
      <c r="O10" s="575"/>
      <c r="P10" s="576"/>
      <c r="Q10" s="574" t="s">
        <v>103</v>
      </c>
      <c r="R10" s="575"/>
      <c r="S10" s="575"/>
      <c r="T10" s="576"/>
      <c r="U10" s="89">
        <v>12</v>
      </c>
      <c r="V10" s="574" t="s">
        <v>12</v>
      </c>
      <c r="W10" s="575"/>
      <c r="X10" s="575"/>
      <c r="Y10" s="575"/>
      <c r="Z10" s="575"/>
      <c r="AA10" s="576"/>
    </row>
    <row r="11" spans="1:27" ht="21" thickBot="1">
      <c r="A11" s="567"/>
      <c r="B11" s="570"/>
      <c r="C11" s="567"/>
      <c r="D11" s="572"/>
      <c r="E11" s="573"/>
      <c r="F11" s="577" t="s">
        <v>13</v>
      </c>
      <c r="G11" s="578" t="s">
        <v>14</v>
      </c>
      <c r="H11" s="579"/>
      <c r="I11" s="579"/>
      <c r="J11" s="579"/>
      <c r="K11" s="580" t="s">
        <v>15</v>
      </c>
      <c r="L11" s="582" t="s">
        <v>16</v>
      </c>
      <c r="M11" s="582" t="s">
        <v>17</v>
      </c>
      <c r="N11" s="582" t="s">
        <v>18</v>
      </c>
      <c r="O11" s="588" t="s">
        <v>19</v>
      </c>
      <c r="P11" s="589"/>
      <c r="Q11" s="568" t="s">
        <v>13</v>
      </c>
      <c r="R11" s="578" t="s">
        <v>14</v>
      </c>
      <c r="S11" s="579"/>
      <c r="T11" s="579"/>
      <c r="U11" s="579"/>
      <c r="V11" s="580" t="s">
        <v>15</v>
      </c>
      <c r="W11" s="582" t="s">
        <v>16</v>
      </c>
      <c r="X11" s="582" t="s">
        <v>17</v>
      </c>
      <c r="Y11" s="582" t="s">
        <v>18</v>
      </c>
      <c r="Z11" s="588" t="s">
        <v>19</v>
      </c>
      <c r="AA11" s="589"/>
    </row>
    <row r="12" spans="1:27" ht="21" thickBot="1">
      <c r="A12" s="567"/>
      <c r="B12" s="570"/>
      <c r="C12" s="567"/>
      <c r="D12" s="572"/>
      <c r="E12" s="573"/>
      <c r="F12" s="577"/>
      <c r="G12" s="586" t="s">
        <v>13</v>
      </c>
      <c r="H12" s="587" t="s">
        <v>20</v>
      </c>
      <c r="I12" s="587"/>
      <c r="J12" s="587"/>
      <c r="K12" s="581"/>
      <c r="L12" s="583"/>
      <c r="M12" s="583"/>
      <c r="N12" s="583"/>
      <c r="O12" s="590" t="s">
        <v>21</v>
      </c>
      <c r="P12" s="584" t="s">
        <v>22</v>
      </c>
      <c r="Q12" s="572"/>
      <c r="R12" s="586" t="s">
        <v>13</v>
      </c>
      <c r="S12" s="587" t="s">
        <v>20</v>
      </c>
      <c r="T12" s="587"/>
      <c r="U12" s="587"/>
      <c r="V12" s="581"/>
      <c r="W12" s="583"/>
      <c r="X12" s="583"/>
      <c r="Y12" s="583"/>
      <c r="Z12" s="590" t="s">
        <v>23</v>
      </c>
      <c r="AA12" s="584" t="s">
        <v>24</v>
      </c>
    </row>
    <row r="13" spans="1:27" ht="307.5" customHeight="1" thickBot="1">
      <c r="A13" s="568"/>
      <c r="B13" s="571"/>
      <c r="C13" s="568"/>
      <c r="D13" s="572"/>
      <c r="E13" s="573"/>
      <c r="F13" s="577"/>
      <c r="G13" s="586"/>
      <c r="H13" s="2" t="s">
        <v>25</v>
      </c>
      <c r="I13" s="3" t="s">
        <v>26</v>
      </c>
      <c r="J13" s="4" t="s">
        <v>27</v>
      </c>
      <c r="K13" s="581"/>
      <c r="L13" s="583"/>
      <c r="M13" s="583"/>
      <c r="N13" s="583"/>
      <c r="O13" s="591"/>
      <c r="P13" s="585"/>
      <c r="Q13" s="572"/>
      <c r="R13" s="586"/>
      <c r="S13" s="2" t="s">
        <v>25</v>
      </c>
      <c r="T13" s="3" t="s">
        <v>26</v>
      </c>
      <c r="U13" s="4" t="s">
        <v>27</v>
      </c>
      <c r="V13" s="581"/>
      <c r="W13" s="583"/>
      <c r="X13" s="583"/>
      <c r="Y13" s="583"/>
      <c r="Z13" s="591"/>
      <c r="AA13" s="585"/>
    </row>
    <row r="14" spans="1:27" ht="20.25">
      <c r="A14" s="82" t="s">
        <v>28</v>
      </c>
      <c r="B14" s="97" t="s">
        <v>110</v>
      </c>
      <c r="C14" s="132">
        <v>180</v>
      </c>
      <c r="D14" s="147">
        <f>E14/30</f>
        <v>1</v>
      </c>
      <c r="E14" s="144">
        <f t="shared" ref="E14:E30" si="0">F14+Q14</f>
        <v>30</v>
      </c>
      <c r="F14" s="10">
        <f t="shared" ref="F14:F30" si="1">G14+K14+N14+M14</f>
        <v>30</v>
      </c>
      <c r="G14" s="94">
        <f>H14+I14+J14</f>
        <v>24</v>
      </c>
      <c r="H14" s="9"/>
      <c r="I14" s="6"/>
      <c r="J14" s="7">
        <v>24</v>
      </c>
      <c r="K14" s="9">
        <f>92-86</f>
        <v>6</v>
      </c>
      <c r="L14" s="6"/>
      <c r="M14" s="6"/>
      <c r="N14" s="6"/>
      <c r="O14" s="6"/>
      <c r="P14" s="7" t="s">
        <v>58</v>
      </c>
      <c r="Q14" s="104">
        <f>V14+X14+Y14+R14</f>
        <v>0</v>
      </c>
      <c r="R14" s="8">
        <f t="shared" ref="R14:R30" si="2">S14+T14+U14</f>
        <v>0</v>
      </c>
      <c r="S14" s="9"/>
      <c r="T14" s="6"/>
      <c r="U14" s="7"/>
      <c r="V14" s="9"/>
      <c r="W14" s="6"/>
      <c r="X14" s="6"/>
      <c r="Y14" s="6"/>
      <c r="Z14" s="6"/>
      <c r="AA14" s="10"/>
    </row>
    <row r="15" spans="1:27" ht="20.25">
      <c r="A15" s="88" t="s">
        <v>29</v>
      </c>
      <c r="B15" s="98" t="s">
        <v>164</v>
      </c>
      <c r="C15" s="133">
        <v>135</v>
      </c>
      <c r="D15" s="148">
        <f t="shared" ref="D15:D30" si="3">E15/30</f>
        <v>1</v>
      </c>
      <c r="E15" s="145">
        <f t="shared" si="0"/>
        <v>30</v>
      </c>
      <c r="F15" s="16">
        <f t="shared" si="1"/>
        <v>30</v>
      </c>
      <c r="G15" s="95">
        <f t="shared" ref="G15:G30" si="4">H15+I15+J15</f>
        <v>24</v>
      </c>
      <c r="H15" s="15"/>
      <c r="I15" s="12"/>
      <c r="J15" s="13">
        <v>24</v>
      </c>
      <c r="K15" s="15">
        <v>6</v>
      </c>
      <c r="L15" s="12"/>
      <c r="M15" s="12"/>
      <c r="N15" s="12"/>
      <c r="O15" s="12"/>
      <c r="P15" s="13" t="s">
        <v>58</v>
      </c>
      <c r="Q15" s="105">
        <f t="shared" ref="Q15:Q30" si="5">V15+X15+Y15+R15</f>
        <v>0</v>
      </c>
      <c r="R15" s="14">
        <f t="shared" si="2"/>
        <v>0</v>
      </c>
      <c r="S15" s="15"/>
      <c r="T15" s="12"/>
      <c r="U15" s="13"/>
      <c r="V15" s="15"/>
      <c r="W15" s="12"/>
      <c r="X15" s="12"/>
      <c r="Y15" s="12"/>
      <c r="Z15" s="12"/>
      <c r="AA15" s="16"/>
    </row>
    <row r="16" spans="1:27" ht="20.25">
      <c r="A16" s="88" t="s">
        <v>30</v>
      </c>
      <c r="B16" s="98" t="s">
        <v>165</v>
      </c>
      <c r="C16" s="133">
        <v>60</v>
      </c>
      <c r="D16" s="148">
        <f t="shared" si="3"/>
        <v>2</v>
      </c>
      <c r="E16" s="145">
        <f t="shared" si="0"/>
        <v>60</v>
      </c>
      <c r="F16" s="16">
        <f t="shared" si="1"/>
        <v>60</v>
      </c>
      <c r="G16" s="95">
        <f t="shared" si="4"/>
        <v>24</v>
      </c>
      <c r="H16" s="15">
        <v>12</v>
      </c>
      <c r="I16" s="12"/>
      <c r="J16" s="13">
        <v>12</v>
      </c>
      <c r="K16" s="15">
        <v>36</v>
      </c>
      <c r="L16" s="12"/>
      <c r="M16" s="12"/>
      <c r="N16" s="12"/>
      <c r="O16" s="12"/>
      <c r="P16" s="13" t="s">
        <v>58</v>
      </c>
      <c r="Q16" s="105">
        <f t="shared" si="5"/>
        <v>0</v>
      </c>
      <c r="R16" s="14">
        <f t="shared" si="2"/>
        <v>0</v>
      </c>
      <c r="S16" s="15"/>
      <c r="T16" s="12"/>
      <c r="U16" s="13"/>
      <c r="V16" s="15"/>
      <c r="W16" s="12"/>
      <c r="X16" s="12"/>
      <c r="Y16" s="12"/>
      <c r="Z16" s="12"/>
      <c r="AA16" s="16"/>
    </row>
    <row r="17" spans="1:27" ht="20.25">
      <c r="A17" s="88" t="s">
        <v>31</v>
      </c>
      <c r="B17" s="98" t="s">
        <v>166</v>
      </c>
      <c r="C17" s="133">
        <v>105</v>
      </c>
      <c r="D17" s="148">
        <f t="shared" si="3"/>
        <v>3.5</v>
      </c>
      <c r="E17" s="145">
        <f t="shared" si="0"/>
        <v>105</v>
      </c>
      <c r="F17" s="16">
        <f t="shared" si="1"/>
        <v>105</v>
      </c>
      <c r="G17" s="95">
        <f t="shared" si="4"/>
        <v>48</v>
      </c>
      <c r="H17" s="15">
        <v>28</v>
      </c>
      <c r="I17" s="12"/>
      <c r="J17" s="13">
        <v>20</v>
      </c>
      <c r="K17" s="15">
        <v>57</v>
      </c>
      <c r="L17" s="12"/>
      <c r="M17" s="12"/>
      <c r="N17" s="12"/>
      <c r="O17" s="12" t="s">
        <v>93</v>
      </c>
      <c r="P17" s="13"/>
      <c r="Q17" s="105">
        <f t="shared" si="5"/>
        <v>0</v>
      </c>
      <c r="R17" s="14">
        <f t="shared" si="2"/>
        <v>0</v>
      </c>
      <c r="S17" s="15"/>
      <c r="T17" s="12"/>
      <c r="U17" s="13"/>
      <c r="V17" s="15"/>
      <c r="W17" s="12"/>
      <c r="X17" s="12"/>
      <c r="Y17" s="12"/>
      <c r="Z17" s="12"/>
      <c r="AA17" s="16"/>
    </row>
    <row r="18" spans="1:27" ht="20.25">
      <c r="A18" s="88" t="s">
        <v>32</v>
      </c>
      <c r="B18" s="98" t="s">
        <v>167</v>
      </c>
      <c r="C18" s="133">
        <v>90</v>
      </c>
      <c r="D18" s="148">
        <f t="shared" si="3"/>
        <v>3</v>
      </c>
      <c r="E18" s="145">
        <f t="shared" si="0"/>
        <v>90</v>
      </c>
      <c r="F18" s="16">
        <f t="shared" si="1"/>
        <v>90</v>
      </c>
      <c r="G18" s="95">
        <f t="shared" si="4"/>
        <v>48</v>
      </c>
      <c r="H18" s="15">
        <v>30</v>
      </c>
      <c r="I18" s="12"/>
      <c r="J18" s="13">
        <v>18</v>
      </c>
      <c r="K18" s="15">
        <v>42</v>
      </c>
      <c r="L18" s="12"/>
      <c r="M18" s="12"/>
      <c r="N18" s="12"/>
      <c r="O18" s="12" t="s">
        <v>97</v>
      </c>
      <c r="P18" s="13"/>
      <c r="Q18" s="105">
        <f t="shared" si="5"/>
        <v>0</v>
      </c>
      <c r="R18" s="14">
        <f t="shared" si="2"/>
        <v>0</v>
      </c>
      <c r="S18" s="15"/>
      <c r="T18" s="12"/>
      <c r="U18" s="13"/>
      <c r="V18" s="15"/>
      <c r="W18" s="12"/>
      <c r="X18" s="12"/>
      <c r="Y18" s="12"/>
      <c r="Z18" s="12"/>
      <c r="AA18" s="16"/>
    </row>
    <row r="19" spans="1:27" ht="20.25">
      <c r="A19" s="88" t="s">
        <v>33</v>
      </c>
      <c r="B19" s="98" t="s">
        <v>168</v>
      </c>
      <c r="C19" s="133">
        <v>150</v>
      </c>
      <c r="D19" s="148">
        <f t="shared" si="3"/>
        <v>5</v>
      </c>
      <c r="E19" s="145">
        <f t="shared" si="0"/>
        <v>150</v>
      </c>
      <c r="F19" s="16">
        <f t="shared" si="1"/>
        <v>0</v>
      </c>
      <c r="G19" s="95">
        <f t="shared" si="4"/>
        <v>0</v>
      </c>
      <c r="H19" s="15"/>
      <c r="I19" s="12"/>
      <c r="J19" s="13"/>
      <c r="K19" s="15"/>
      <c r="L19" s="12"/>
      <c r="M19" s="12"/>
      <c r="N19" s="12"/>
      <c r="O19" s="12"/>
      <c r="P19" s="13"/>
      <c r="Q19" s="105">
        <f t="shared" si="5"/>
        <v>150</v>
      </c>
      <c r="R19" s="14">
        <f t="shared" si="2"/>
        <v>84</v>
      </c>
      <c r="S19" s="15">
        <v>48</v>
      </c>
      <c r="T19" s="12"/>
      <c r="U19" s="13">
        <v>36</v>
      </c>
      <c r="V19" s="15">
        <v>66</v>
      </c>
      <c r="W19" s="12"/>
      <c r="X19" s="12"/>
      <c r="Y19" s="12"/>
      <c r="Z19" s="12" t="s">
        <v>97</v>
      </c>
      <c r="AA19" s="16"/>
    </row>
    <row r="20" spans="1:27" ht="20.25">
      <c r="A20" s="88" t="s">
        <v>34</v>
      </c>
      <c r="B20" s="98" t="s">
        <v>169</v>
      </c>
      <c r="C20" s="133">
        <v>120</v>
      </c>
      <c r="D20" s="148">
        <f t="shared" si="3"/>
        <v>4</v>
      </c>
      <c r="E20" s="145">
        <f t="shared" si="0"/>
        <v>120</v>
      </c>
      <c r="F20" s="16">
        <f t="shared" si="1"/>
        <v>0</v>
      </c>
      <c r="G20" s="95">
        <f t="shared" si="4"/>
        <v>0</v>
      </c>
      <c r="H20" s="15"/>
      <c r="I20" s="12"/>
      <c r="J20" s="13"/>
      <c r="K20" s="15"/>
      <c r="L20" s="12"/>
      <c r="M20" s="12"/>
      <c r="N20" s="12"/>
      <c r="O20" s="12"/>
      <c r="P20" s="13"/>
      <c r="Q20" s="105">
        <f t="shared" si="5"/>
        <v>120</v>
      </c>
      <c r="R20" s="14">
        <f t="shared" si="2"/>
        <v>60</v>
      </c>
      <c r="S20" s="15">
        <v>36</v>
      </c>
      <c r="T20" s="12"/>
      <c r="U20" s="13">
        <v>24</v>
      </c>
      <c r="V20" s="15">
        <v>60</v>
      </c>
      <c r="W20" s="12"/>
      <c r="X20" s="12"/>
      <c r="Y20" s="12"/>
      <c r="Z20" s="12"/>
      <c r="AA20" s="16" t="s">
        <v>58</v>
      </c>
    </row>
    <row r="21" spans="1:27" ht="20.25">
      <c r="A21" s="88" t="s">
        <v>35</v>
      </c>
      <c r="B21" s="98" t="s">
        <v>148</v>
      </c>
      <c r="C21" s="133">
        <v>90</v>
      </c>
      <c r="D21" s="148">
        <f t="shared" si="3"/>
        <v>3</v>
      </c>
      <c r="E21" s="145">
        <f t="shared" si="0"/>
        <v>90</v>
      </c>
      <c r="F21" s="16">
        <f t="shared" si="1"/>
        <v>0</v>
      </c>
      <c r="G21" s="95">
        <f t="shared" si="4"/>
        <v>0</v>
      </c>
      <c r="H21" s="15"/>
      <c r="I21" s="12"/>
      <c r="J21" s="13"/>
      <c r="K21" s="15"/>
      <c r="L21" s="12"/>
      <c r="M21" s="12"/>
      <c r="N21" s="12"/>
      <c r="O21" s="12"/>
      <c r="P21" s="13"/>
      <c r="Q21" s="105">
        <f t="shared" si="5"/>
        <v>90</v>
      </c>
      <c r="R21" s="14">
        <f t="shared" si="2"/>
        <v>60</v>
      </c>
      <c r="S21" s="15">
        <v>36</v>
      </c>
      <c r="T21" s="12"/>
      <c r="U21" s="13">
        <v>24</v>
      </c>
      <c r="V21" s="15">
        <v>30</v>
      </c>
      <c r="W21" s="12"/>
      <c r="X21" s="12"/>
      <c r="Y21" s="12"/>
      <c r="Z21" s="12"/>
      <c r="AA21" s="16" t="s">
        <v>58</v>
      </c>
    </row>
    <row r="22" spans="1:27" ht="20.25">
      <c r="A22" s="88" t="s">
        <v>36</v>
      </c>
      <c r="B22" s="98" t="s">
        <v>170</v>
      </c>
      <c r="C22" s="133">
        <v>120</v>
      </c>
      <c r="D22" s="148">
        <f t="shared" si="3"/>
        <v>4</v>
      </c>
      <c r="E22" s="145">
        <f t="shared" si="0"/>
        <v>120</v>
      </c>
      <c r="F22" s="16">
        <f t="shared" si="1"/>
        <v>0</v>
      </c>
      <c r="G22" s="95">
        <f t="shared" si="4"/>
        <v>0</v>
      </c>
      <c r="H22" s="15"/>
      <c r="I22" s="12"/>
      <c r="J22" s="13"/>
      <c r="K22" s="15"/>
      <c r="L22" s="12"/>
      <c r="M22" s="12"/>
      <c r="N22" s="12"/>
      <c r="O22" s="12"/>
      <c r="P22" s="13"/>
      <c r="Q22" s="105">
        <f t="shared" si="5"/>
        <v>120</v>
      </c>
      <c r="R22" s="14">
        <f t="shared" si="2"/>
        <v>72</v>
      </c>
      <c r="S22" s="15">
        <v>42</v>
      </c>
      <c r="T22" s="12"/>
      <c r="U22" s="13">
        <v>30</v>
      </c>
      <c r="V22" s="15">
        <v>48</v>
      </c>
      <c r="W22" s="12"/>
      <c r="X22" s="12"/>
      <c r="Y22" s="12"/>
      <c r="Z22" s="12" t="s">
        <v>97</v>
      </c>
      <c r="AA22" s="16"/>
    </row>
    <row r="23" spans="1:27" ht="20.25">
      <c r="A23" s="88" t="s">
        <v>37</v>
      </c>
      <c r="B23" s="98" t="s">
        <v>176</v>
      </c>
      <c r="C23" s="133">
        <v>150</v>
      </c>
      <c r="D23" s="148">
        <f t="shared" si="3"/>
        <v>5</v>
      </c>
      <c r="E23" s="145">
        <f t="shared" si="0"/>
        <v>150</v>
      </c>
      <c r="F23" s="16">
        <f t="shared" si="1"/>
        <v>150</v>
      </c>
      <c r="G23" s="95">
        <f t="shared" si="4"/>
        <v>84</v>
      </c>
      <c r="H23" s="15">
        <v>48</v>
      </c>
      <c r="I23" s="12"/>
      <c r="J23" s="13">
        <v>36</v>
      </c>
      <c r="K23" s="15">
        <v>66</v>
      </c>
      <c r="L23" s="12"/>
      <c r="M23" s="12"/>
      <c r="N23" s="12"/>
      <c r="O23" s="12" t="s">
        <v>97</v>
      </c>
      <c r="P23" s="13"/>
      <c r="Q23" s="105">
        <f t="shared" si="5"/>
        <v>0</v>
      </c>
      <c r="R23" s="14">
        <f t="shared" si="2"/>
        <v>0</v>
      </c>
      <c r="S23" s="15"/>
      <c r="T23" s="12"/>
      <c r="U23" s="13"/>
      <c r="V23" s="15"/>
      <c r="W23" s="12"/>
      <c r="X23" s="12"/>
      <c r="Y23" s="12"/>
      <c r="Z23" s="12"/>
      <c r="AA23" s="16"/>
    </row>
    <row r="24" spans="1:27" ht="20.25">
      <c r="A24" s="88" t="s">
        <v>38</v>
      </c>
      <c r="B24" s="98" t="s">
        <v>177</v>
      </c>
      <c r="C24" s="133">
        <v>150</v>
      </c>
      <c r="D24" s="148">
        <f t="shared" si="3"/>
        <v>5</v>
      </c>
      <c r="E24" s="145">
        <f t="shared" si="0"/>
        <v>150</v>
      </c>
      <c r="F24" s="16">
        <f t="shared" si="1"/>
        <v>0</v>
      </c>
      <c r="G24" s="95">
        <f t="shared" si="4"/>
        <v>0</v>
      </c>
      <c r="H24" s="15"/>
      <c r="I24" s="12"/>
      <c r="J24" s="13"/>
      <c r="K24" s="15"/>
      <c r="L24" s="12"/>
      <c r="M24" s="12"/>
      <c r="N24" s="12"/>
      <c r="O24" s="12"/>
      <c r="P24" s="13"/>
      <c r="Q24" s="105">
        <f t="shared" si="5"/>
        <v>150</v>
      </c>
      <c r="R24" s="14">
        <f t="shared" si="2"/>
        <v>84</v>
      </c>
      <c r="S24" s="15">
        <v>48</v>
      </c>
      <c r="T24" s="12"/>
      <c r="U24" s="13">
        <v>36</v>
      </c>
      <c r="V24" s="15">
        <v>66</v>
      </c>
      <c r="W24" s="12"/>
      <c r="X24" s="12"/>
      <c r="Y24" s="12"/>
      <c r="Z24" s="12" t="s">
        <v>97</v>
      </c>
      <c r="AA24" s="16"/>
    </row>
    <row r="25" spans="1:27" ht="21" thickBot="1">
      <c r="A25" s="176" t="s">
        <v>39</v>
      </c>
      <c r="B25" s="158" t="s">
        <v>178</v>
      </c>
      <c r="C25" s="177">
        <v>90</v>
      </c>
      <c r="D25" s="148">
        <f t="shared" si="3"/>
        <v>3</v>
      </c>
      <c r="E25" s="145">
        <f t="shared" si="0"/>
        <v>90</v>
      </c>
      <c r="F25" s="16">
        <f t="shared" si="1"/>
        <v>90</v>
      </c>
      <c r="G25" s="95">
        <f t="shared" si="4"/>
        <v>48</v>
      </c>
      <c r="H25" s="179">
        <v>32</v>
      </c>
      <c r="I25" s="109"/>
      <c r="J25" s="180">
        <v>16</v>
      </c>
      <c r="K25" s="179">
        <v>42</v>
      </c>
      <c r="L25" s="109"/>
      <c r="M25" s="109"/>
      <c r="N25" s="109"/>
      <c r="O25" s="109" t="s">
        <v>97</v>
      </c>
      <c r="P25" s="180"/>
      <c r="Q25" s="105">
        <f t="shared" si="5"/>
        <v>0</v>
      </c>
      <c r="R25" s="14">
        <f t="shared" si="2"/>
        <v>0</v>
      </c>
      <c r="S25" s="179"/>
      <c r="T25" s="109"/>
      <c r="U25" s="180"/>
      <c r="V25" s="179"/>
      <c r="W25" s="109"/>
      <c r="X25" s="109"/>
      <c r="Y25" s="109"/>
      <c r="Z25" s="109"/>
      <c r="AA25" s="110"/>
    </row>
    <row r="26" spans="1:27" ht="21" thickBot="1">
      <c r="A26" s="182" t="s">
        <v>40</v>
      </c>
      <c r="B26" s="183" t="s">
        <v>175</v>
      </c>
      <c r="C26" s="184">
        <v>150</v>
      </c>
      <c r="D26" s="185">
        <f t="shared" si="3"/>
        <v>5</v>
      </c>
      <c r="E26" s="186">
        <f t="shared" si="0"/>
        <v>150</v>
      </c>
      <c r="F26" s="187">
        <f t="shared" si="1"/>
        <v>150</v>
      </c>
      <c r="G26" s="188">
        <f t="shared" si="4"/>
        <v>60</v>
      </c>
      <c r="H26" s="189">
        <v>30</v>
      </c>
      <c r="I26" s="190"/>
      <c r="J26" s="191">
        <v>30</v>
      </c>
      <c r="K26" s="189">
        <v>90</v>
      </c>
      <c r="L26" s="190"/>
      <c r="M26" s="190"/>
      <c r="N26" s="190"/>
      <c r="O26" s="190"/>
      <c r="P26" s="191" t="s">
        <v>58</v>
      </c>
      <c r="Q26" s="192">
        <f t="shared" si="5"/>
        <v>0</v>
      </c>
      <c r="R26" s="193">
        <f t="shared" si="2"/>
        <v>0</v>
      </c>
      <c r="S26" s="189"/>
      <c r="T26" s="190"/>
      <c r="U26" s="191"/>
      <c r="V26" s="189"/>
      <c r="W26" s="190"/>
      <c r="X26" s="190"/>
      <c r="Y26" s="190"/>
      <c r="Z26" s="190"/>
      <c r="AA26" s="187"/>
    </row>
    <row r="27" spans="1:27" ht="20.25">
      <c r="A27" s="82" t="s">
        <v>41</v>
      </c>
      <c r="B27" s="129" t="s">
        <v>171</v>
      </c>
      <c r="C27" s="132">
        <v>135</v>
      </c>
      <c r="D27" s="147">
        <f t="shared" si="3"/>
        <v>4.5</v>
      </c>
      <c r="E27" s="144">
        <f t="shared" si="0"/>
        <v>135</v>
      </c>
      <c r="F27" s="10">
        <f t="shared" si="1"/>
        <v>135</v>
      </c>
      <c r="G27" s="120">
        <f t="shared" si="4"/>
        <v>90</v>
      </c>
      <c r="H27" s="9"/>
      <c r="I27" s="6"/>
      <c r="J27" s="7">
        <f>3*30</f>
        <v>90</v>
      </c>
      <c r="K27" s="9">
        <f>3*15</f>
        <v>45</v>
      </c>
      <c r="L27" s="6"/>
      <c r="M27" s="6"/>
      <c r="N27" s="6"/>
      <c r="O27" s="6"/>
      <c r="P27" s="7" t="s">
        <v>58</v>
      </c>
      <c r="Q27" s="104">
        <f t="shared" si="5"/>
        <v>0</v>
      </c>
      <c r="R27" s="8">
        <f t="shared" si="2"/>
        <v>0</v>
      </c>
      <c r="S27" s="9"/>
      <c r="T27" s="124"/>
      <c r="U27" s="125"/>
      <c r="V27" s="130"/>
      <c r="W27" s="6"/>
      <c r="X27" s="6"/>
      <c r="Y27" s="6"/>
      <c r="Z27" s="6"/>
      <c r="AA27" s="131"/>
    </row>
    <row r="28" spans="1:27" ht="20.25">
      <c r="A28" s="166" t="s">
        <v>52</v>
      </c>
      <c r="B28" s="167" t="s">
        <v>172</v>
      </c>
      <c r="C28" s="168">
        <v>180</v>
      </c>
      <c r="D28" s="148">
        <f t="shared" si="3"/>
        <v>6</v>
      </c>
      <c r="E28" s="145">
        <f t="shared" si="0"/>
        <v>180</v>
      </c>
      <c r="F28" s="16">
        <f t="shared" si="1"/>
        <v>0</v>
      </c>
      <c r="G28" s="139">
        <f t="shared" si="4"/>
        <v>0</v>
      </c>
      <c r="H28" s="169"/>
      <c r="I28" s="170"/>
      <c r="J28" s="171"/>
      <c r="K28" s="169"/>
      <c r="L28" s="170"/>
      <c r="M28" s="170"/>
      <c r="N28" s="170"/>
      <c r="O28" s="170"/>
      <c r="P28" s="171"/>
      <c r="Q28" s="105">
        <f t="shared" si="5"/>
        <v>180</v>
      </c>
      <c r="R28" s="14">
        <f t="shared" si="2"/>
        <v>120</v>
      </c>
      <c r="S28" s="169"/>
      <c r="T28" s="172"/>
      <c r="U28" s="173">
        <v>120</v>
      </c>
      <c r="V28" s="174">
        <v>60</v>
      </c>
      <c r="W28" s="170"/>
      <c r="X28" s="170"/>
      <c r="Y28" s="170"/>
      <c r="Z28" s="170"/>
      <c r="AA28" s="175" t="s">
        <v>58</v>
      </c>
    </row>
    <row r="29" spans="1:27" ht="20.25">
      <c r="A29" s="88" t="s">
        <v>53</v>
      </c>
      <c r="B29" s="123" t="s">
        <v>173</v>
      </c>
      <c r="C29" s="133">
        <v>180</v>
      </c>
      <c r="D29" s="148">
        <f t="shared" si="3"/>
        <v>6</v>
      </c>
      <c r="E29" s="145">
        <f t="shared" si="0"/>
        <v>180</v>
      </c>
      <c r="F29" s="16">
        <f t="shared" si="1"/>
        <v>0</v>
      </c>
      <c r="G29" s="139">
        <f t="shared" si="4"/>
        <v>0</v>
      </c>
      <c r="H29" s="15"/>
      <c r="I29" s="12"/>
      <c r="J29" s="13"/>
      <c r="K29" s="15"/>
      <c r="L29" s="12"/>
      <c r="M29" s="12"/>
      <c r="N29" s="12"/>
      <c r="O29" s="12"/>
      <c r="P29" s="13"/>
      <c r="Q29" s="105">
        <f t="shared" si="5"/>
        <v>180</v>
      </c>
      <c r="R29" s="14">
        <f t="shared" si="2"/>
        <v>120</v>
      </c>
      <c r="S29" s="15"/>
      <c r="T29" s="107"/>
      <c r="U29" s="126">
        <v>120</v>
      </c>
      <c r="V29" s="17">
        <v>60</v>
      </c>
      <c r="W29" s="12"/>
      <c r="X29" s="12"/>
      <c r="Y29" s="12"/>
      <c r="Z29" s="12"/>
      <c r="AA29" s="86"/>
    </row>
    <row r="30" spans="1:27" ht="21" thickBot="1">
      <c r="A30" s="88" t="s">
        <v>54</v>
      </c>
      <c r="B30" s="123" t="s">
        <v>174</v>
      </c>
      <c r="C30" s="133">
        <v>60</v>
      </c>
      <c r="D30" s="149">
        <f t="shared" si="3"/>
        <v>2</v>
      </c>
      <c r="E30" s="145">
        <f t="shared" si="0"/>
        <v>60</v>
      </c>
      <c r="F30" s="16">
        <f t="shared" si="1"/>
        <v>0</v>
      </c>
      <c r="G30" s="139">
        <f t="shared" si="4"/>
        <v>0</v>
      </c>
      <c r="H30" s="15"/>
      <c r="I30" s="12"/>
      <c r="J30" s="13"/>
      <c r="K30" s="15"/>
      <c r="L30" s="12"/>
      <c r="M30" s="12"/>
      <c r="N30" s="12"/>
      <c r="O30" s="12"/>
      <c r="P30" s="13"/>
      <c r="Q30" s="105">
        <f t="shared" si="5"/>
        <v>60</v>
      </c>
      <c r="R30" s="14">
        <f t="shared" si="2"/>
        <v>60</v>
      </c>
      <c r="S30" s="15"/>
      <c r="T30" s="107"/>
      <c r="U30" s="126">
        <v>60</v>
      </c>
      <c r="V30" s="17"/>
      <c r="W30" s="12"/>
      <c r="X30" s="12"/>
      <c r="Y30" s="12"/>
      <c r="Z30" s="12" t="s">
        <v>97</v>
      </c>
      <c r="AA30" s="86"/>
    </row>
    <row r="31" spans="1:27" ht="21" thickBot="1">
      <c r="A31" s="115"/>
      <c r="B31" s="116" t="s">
        <v>42</v>
      </c>
      <c r="C31" s="117">
        <f>SUM(C14:C30)</f>
        <v>2145</v>
      </c>
      <c r="D31" s="19">
        <f>SUM(D14:D30)</f>
        <v>63</v>
      </c>
      <c r="E31" s="117">
        <f>SUM(E14:E30)</f>
        <v>1890</v>
      </c>
      <c r="F31" s="117">
        <f>SUM(F14:F30)</f>
        <v>840</v>
      </c>
      <c r="G31" s="117">
        <f>SUM(G14:G26)</f>
        <v>360</v>
      </c>
      <c r="H31" s="117">
        <f>SUM(H14:H30)</f>
        <v>180</v>
      </c>
      <c r="I31" s="117">
        <f>SUM(I14:I30)</f>
        <v>0</v>
      </c>
      <c r="J31" s="117">
        <f>SUM(J14:J30)</f>
        <v>270</v>
      </c>
      <c r="K31" s="117">
        <f>SUM(K14:K30)</f>
        <v>390</v>
      </c>
      <c r="L31" s="117">
        <v>0</v>
      </c>
      <c r="M31" s="117">
        <f>SUM(M14:M30)</f>
        <v>0</v>
      </c>
      <c r="N31" s="117">
        <f>SUM(N14:N30)</f>
        <v>0</v>
      </c>
      <c r="O31" s="117">
        <v>4</v>
      </c>
      <c r="P31" s="117">
        <v>4</v>
      </c>
      <c r="Q31" s="23">
        <f>SUM(Q14:Q30)</f>
        <v>1050</v>
      </c>
      <c r="R31" s="23">
        <f>SUM(R14:R26)</f>
        <v>360</v>
      </c>
      <c r="S31" s="23">
        <f t="shared" ref="S31:Y31" si="6">SUM(S14:S30)</f>
        <v>210</v>
      </c>
      <c r="T31" s="23">
        <f t="shared" si="6"/>
        <v>0</v>
      </c>
      <c r="U31" s="23">
        <f t="shared" si="6"/>
        <v>450</v>
      </c>
      <c r="V31" s="23">
        <f t="shared" si="6"/>
        <v>390</v>
      </c>
      <c r="W31" s="23">
        <f t="shared" si="6"/>
        <v>0</v>
      </c>
      <c r="X31" s="23">
        <f t="shared" si="6"/>
        <v>0</v>
      </c>
      <c r="Y31" s="23">
        <f t="shared" si="6"/>
        <v>0</v>
      </c>
      <c r="Z31" s="23">
        <v>4</v>
      </c>
      <c r="AA31" s="23">
        <v>2</v>
      </c>
    </row>
    <row r="32" spans="1:27" ht="21" thickBot="1">
      <c r="A32" s="592"/>
      <c r="B32" s="24" t="s">
        <v>43</v>
      </c>
      <c r="C32" s="25"/>
      <c r="D32" s="26"/>
      <c r="E32" s="27"/>
      <c r="F32" s="28"/>
      <c r="G32" s="29">
        <f>G31/J10</f>
        <v>30</v>
      </c>
      <c r="H32" s="30"/>
      <c r="I32" s="31"/>
      <c r="J32" s="31"/>
      <c r="K32" s="31"/>
      <c r="L32" s="31"/>
      <c r="M32" s="31"/>
      <c r="N32" s="31"/>
      <c r="O32" s="32"/>
      <c r="P32" s="33"/>
      <c r="Q32" s="28"/>
      <c r="R32" s="34">
        <f>SUM(R14:R26)/U10</f>
        <v>30</v>
      </c>
      <c r="S32" s="35"/>
      <c r="T32" s="25"/>
      <c r="U32" s="25"/>
      <c r="V32" s="25"/>
      <c r="W32" s="25"/>
      <c r="X32" s="25"/>
      <c r="Y32" s="25"/>
      <c r="Z32" s="36"/>
      <c r="AA32" s="90"/>
    </row>
    <row r="33" spans="1:27" ht="21" thickBot="1">
      <c r="A33" s="593"/>
      <c r="B33" s="37" t="s">
        <v>44</v>
      </c>
      <c r="C33" s="27"/>
      <c r="D33" s="38"/>
      <c r="E33" s="27"/>
      <c r="F33" s="39"/>
      <c r="G33" s="40"/>
      <c r="H33" s="41"/>
      <c r="I33" s="27"/>
      <c r="J33" s="27"/>
      <c r="K33" s="27"/>
      <c r="L33" s="27"/>
      <c r="M33" s="27"/>
      <c r="N33" s="42"/>
      <c r="O33" s="23">
        <v>4</v>
      </c>
      <c r="P33" s="43"/>
      <c r="Q33" s="44"/>
      <c r="R33" s="45"/>
      <c r="S33" s="46"/>
      <c r="T33" s="46"/>
      <c r="U33" s="46"/>
      <c r="V33" s="46"/>
      <c r="W33" s="46"/>
      <c r="X33" s="46"/>
      <c r="Y33" s="42"/>
      <c r="Z33" s="23">
        <v>4</v>
      </c>
      <c r="AA33" s="91"/>
    </row>
    <row r="34" spans="1:27" ht="21" thickBot="1">
      <c r="A34" s="593"/>
      <c r="B34" s="37" t="s">
        <v>45</v>
      </c>
      <c r="C34" s="27"/>
      <c r="D34" s="38"/>
      <c r="E34" s="27"/>
      <c r="F34" s="39"/>
      <c r="G34" s="42"/>
      <c r="H34" s="41"/>
      <c r="I34" s="27"/>
      <c r="J34" s="27"/>
      <c r="K34" s="27"/>
      <c r="L34" s="47"/>
      <c r="M34" s="27"/>
      <c r="N34" s="46"/>
      <c r="O34" s="40"/>
      <c r="P34" s="23">
        <v>5</v>
      </c>
      <c r="Q34" s="44"/>
      <c r="R34" s="46"/>
      <c r="S34" s="46"/>
      <c r="T34" s="46"/>
      <c r="U34" s="46"/>
      <c r="V34" s="46"/>
      <c r="W34" s="48"/>
      <c r="X34" s="46"/>
      <c r="Y34" s="46"/>
      <c r="Z34" s="40"/>
      <c r="AA34" s="23">
        <v>3</v>
      </c>
    </row>
    <row r="35" spans="1:27" ht="21" thickBot="1">
      <c r="A35" s="593"/>
      <c r="B35" s="49" t="s">
        <v>46</v>
      </c>
      <c r="C35" s="47"/>
      <c r="D35" s="50"/>
      <c r="E35" s="47"/>
      <c r="F35" s="51"/>
      <c r="G35" s="50"/>
      <c r="H35" s="52"/>
      <c r="I35" s="53"/>
      <c r="J35" s="53"/>
      <c r="K35" s="54"/>
      <c r="L35" s="23">
        <v>0</v>
      </c>
      <c r="M35" s="55"/>
      <c r="N35" s="56"/>
      <c r="O35" s="56"/>
      <c r="P35" s="57"/>
      <c r="Q35" s="58"/>
      <c r="R35" s="48"/>
      <c r="S35" s="48"/>
      <c r="T35" s="48"/>
      <c r="U35" s="48"/>
      <c r="V35" s="59"/>
      <c r="W35" s="23">
        <v>0</v>
      </c>
      <c r="X35" s="51"/>
      <c r="Y35" s="47"/>
      <c r="Z35" s="48"/>
      <c r="AA35" s="92"/>
    </row>
    <row r="36" spans="1:27" ht="21" thickBot="1">
      <c r="A36" s="594"/>
      <c r="B36" s="87" t="s">
        <v>47</v>
      </c>
      <c r="C36" s="60">
        <f>SUM(C32:C35)</f>
        <v>0</v>
      </c>
      <c r="D36" s="60">
        <f t="shared" ref="D36:AA36" si="7">SUM(D32:D35)</f>
        <v>0</v>
      </c>
      <c r="E36" s="60">
        <f t="shared" si="7"/>
        <v>0</v>
      </c>
      <c r="F36" s="61">
        <f t="shared" si="7"/>
        <v>0</v>
      </c>
      <c r="G36" s="136">
        <f>SUM(G32:G35)</f>
        <v>30</v>
      </c>
      <c r="H36" s="22">
        <f t="shared" si="7"/>
        <v>0</v>
      </c>
      <c r="I36" s="20">
        <f t="shared" si="7"/>
        <v>0</v>
      </c>
      <c r="J36" s="20">
        <f t="shared" si="7"/>
        <v>0</v>
      </c>
      <c r="K36" s="21">
        <f t="shared" si="7"/>
        <v>0</v>
      </c>
      <c r="L36" s="23">
        <f t="shared" si="7"/>
        <v>0</v>
      </c>
      <c r="M36" s="22">
        <f t="shared" si="7"/>
        <v>0</v>
      </c>
      <c r="N36" s="20">
        <f t="shared" si="7"/>
        <v>0</v>
      </c>
      <c r="O36" s="20">
        <f>SUM(O32:O35)</f>
        <v>4</v>
      </c>
      <c r="P36" s="20">
        <f t="shared" si="7"/>
        <v>5</v>
      </c>
      <c r="Q36" s="61">
        <f t="shared" si="7"/>
        <v>0</v>
      </c>
      <c r="R36" s="136">
        <f t="shared" si="7"/>
        <v>30</v>
      </c>
      <c r="S36" s="118">
        <f t="shared" si="7"/>
        <v>0</v>
      </c>
      <c r="T36" s="60">
        <f t="shared" si="7"/>
        <v>0</v>
      </c>
      <c r="U36" s="60">
        <f t="shared" si="7"/>
        <v>0</v>
      </c>
      <c r="V36" s="60">
        <f t="shared" si="7"/>
        <v>0</v>
      </c>
      <c r="W36" s="60">
        <f t="shared" si="7"/>
        <v>0</v>
      </c>
      <c r="X36" s="60">
        <f t="shared" si="7"/>
        <v>0</v>
      </c>
      <c r="Y36" s="60">
        <f t="shared" si="7"/>
        <v>0</v>
      </c>
      <c r="Z36" s="60">
        <f t="shared" si="7"/>
        <v>4</v>
      </c>
      <c r="AA36" s="93">
        <f t="shared" si="7"/>
        <v>3</v>
      </c>
    </row>
    <row r="37" spans="1:27" ht="20.25">
      <c r="A37" s="62"/>
      <c r="B37" s="62"/>
      <c r="C37" s="63"/>
      <c r="D37" s="62"/>
      <c r="E37" s="63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</row>
    <row r="38" spans="1:27" ht="20.25">
      <c r="A38" s="62"/>
      <c r="B38" s="62"/>
      <c r="C38" s="63"/>
      <c r="D38" s="62"/>
      <c r="E38" s="63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</row>
    <row r="39" spans="1:27" ht="20.25">
      <c r="A39" s="62"/>
      <c r="B39" s="62"/>
      <c r="C39" s="63"/>
      <c r="D39" s="62"/>
      <c r="E39" s="63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</row>
    <row r="40" spans="1:27" ht="26.25">
      <c r="A40" s="1"/>
      <c r="B40" s="64" t="s">
        <v>85</v>
      </c>
      <c r="C40" s="64"/>
      <c r="D40" s="64"/>
      <c r="E40" s="64"/>
      <c r="F40" s="64"/>
      <c r="G40" s="64"/>
      <c r="H40" s="64"/>
      <c r="I40" s="64"/>
      <c r="J40" s="64"/>
      <c r="K40" s="64" t="s">
        <v>55</v>
      </c>
      <c r="L40" s="64"/>
      <c r="M40" s="64"/>
      <c r="N40" s="64"/>
      <c r="O40" s="64"/>
      <c r="P40" s="64"/>
      <c r="Q40" s="64"/>
      <c r="R40" s="65"/>
      <c r="S40" s="65"/>
      <c r="T40" s="66" t="s">
        <v>90</v>
      </c>
      <c r="U40" s="67"/>
      <c r="V40" s="67" t="s">
        <v>163</v>
      </c>
      <c r="W40" s="67"/>
      <c r="X40" s="67"/>
      <c r="Y40" s="68"/>
      <c r="Z40" s="68"/>
      <c r="AA40" s="68"/>
    </row>
    <row r="41" spans="1:27" ht="26.25">
      <c r="A41" s="69"/>
      <c r="B41" s="595"/>
      <c r="C41" s="595"/>
      <c r="D41" s="595"/>
      <c r="E41" s="595"/>
      <c r="F41" s="595"/>
      <c r="G41" s="595"/>
      <c r="H41" s="595"/>
      <c r="I41" s="595"/>
      <c r="J41" s="595"/>
      <c r="K41" s="69"/>
      <c r="L41" s="69"/>
      <c r="M41" s="69"/>
      <c r="N41" s="69"/>
      <c r="O41" s="69"/>
      <c r="P41" s="69"/>
      <c r="Q41" s="69"/>
      <c r="R41" s="69" t="s">
        <v>48</v>
      </c>
      <c r="S41" s="71"/>
      <c r="T41" s="72" t="s">
        <v>49</v>
      </c>
      <c r="U41" s="73" t="s">
        <v>89</v>
      </c>
      <c r="V41" s="73"/>
      <c r="W41" s="73"/>
      <c r="X41" s="72"/>
      <c r="Y41" s="72"/>
      <c r="Z41" s="74"/>
      <c r="AA41" s="74"/>
    </row>
    <row r="42" spans="1:27" ht="26.25">
      <c r="A42" s="69"/>
      <c r="B42" s="164"/>
      <c r="C42" s="164"/>
      <c r="D42" s="164"/>
      <c r="E42" s="164"/>
      <c r="F42" s="164"/>
      <c r="G42" s="164"/>
      <c r="H42" s="164"/>
      <c r="I42" s="164"/>
      <c r="J42" s="164"/>
      <c r="K42" s="69"/>
      <c r="L42" s="69"/>
      <c r="M42" s="69"/>
      <c r="N42" s="69"/>
      <c r="O42" s="69"/>
      <c r="P42" s="69"/>
      <c r="Q42" s="69"/>
      <c r="R42" s="69"/>
      <c r="S42" s="71"/>
      <c r="T42" s="72"/>
      <c r="U42" s="73"/>
      <c r="V42" s="73"/>
      <c r="W42" s="73"/>
      <c r="X42" s="72"/>
      <c r="Y42" s="72"/>
      <c r="Z42" s="74"/>
      <c r="AA42" s="74"/>
    </row>
    <row r="43" spans="1:27" ht="26.25">
      <c r="A43" s="69"/>
      <c r="B43" s="164"/>
      <c r="C43" s="164"/>
      <c r="D43" s="164"/>
      <c r="E43" s="164"/>
      <c r="F43" s="164"/>
      <c r="G43" s="164"/>
      <c r="H43" s="164"/>
      <c r="I43" s="164"/>
      <c r="J43" s="164"/>
      <c r="K43" s="64"/>
      <c r="L43" s="64"/>
      <c r="M43" s="64"/>
      <c r="N43" s="64"/>
      <c r="O43" s="64"/>
      <c r="P43" s="64"/>
      <c r="Q43" s="64"/>
      <c r="R43" s="64"/>
      <c r="S43" s="64"/>
      <c r="T43" s="66"/>
      <c r="U43" s="66"/>
      <c r="V43" s="66"/>
      <c r="W43" s="66"/>
      <c r="X43" s="75"/>
      <c r="Y43" s="75"/>
      <c r="Z43" s="76"/>
      <c r="AA43" s="76"/>
    </row>
    <row r="44" spans="1:27" ht="26.25">
      <c r="A44" s="69"/>
      <c r="B44" s="164"/>
      <c r="C44" s="164"/>
      <c r="D44" s="164"/>
      <c r="E44" s="164"/>
      <c r="F44" s="164"/>
      <c r="G44" s="164"/>
      <c r="H44" s="164"/>
      <c r="I44" s="164"/>
      <c r="J44" s="164"/>
      <c r="K44" s="64" t="s">
        <v>50</v>
      </c>
      <c r="L44" s="64"/>
      <c r="M44" s="64"/>
      <c r="N44" s="64"/>
      <c r="O44" s="64"/>
      <c r="P44" s="64"/>
      <c r="Q44" s="64"/>
      <c r="R44" s="65"/>
      <c r="S44" s="65"/>
      <c r="T44" s="66"/>
      <c r="U44" s="67"/>
      <c r="V44" s="67"/>
      <c r="W44" s="67" t="s">
        <v>145</v>
      </c>
      <c r="X44" s="67"/>
      <c r="Y44" s="68"/>
      <c r="Z44" s="76"/>
      <c r="AA44" s="76"/>
    </row>
    <row r="45" spans="1:27" ht="26.25">
      <c r="A45" s="69"/>
      <c r="B45" s="164"/>
      <c r="C45" s="164"/>
      <c r="D45" s="164"/>
      <c r="E45" s="164"/>
      <c r="F45" s="164"/>
      <c r="G45" s="164"/>
      <c r="H45" s="164"/>
      <c r="I45" s="164"/>
      <c r="J45" s="164"/>
      <c r="K45" s="69"/>
      <c r="L45" s="69"/>
      <c r="M45" s="69"/>
      <c r="N45" s="69"/>
      <c r="O45" s="69"/>
      <c r="P45" s="69"/>
      <c r="Q45" s="69"/>
      <c r="R45" s="69" t="s">
        <v>48</v>
      </c>
      <c r="S45" s="71"/>
      <c r="T45" s="72" t="s">
        <v>51</v>
      </c>
      <c r="U45" s="73" t="s">
        <v>89</v>
      </c>
      <c r="V45" s="73"/>
      <c r="W45" s="73"/>
      <c r="X45" s="72"/>
      <c r="Y45" s="72"/>
      <c r="Z45" s="76"/>
      <c r="AA45" s="76"/>
    </row>
  </sheetData>
  <mergeCells count="42">
    <mergeCell ref="C6:AA6"/>
    <mergeCell ref="C1:AA1"/>
    <mergeCell ref="C2:AA2"/>
    <mergeCell ref="C3:AA3"/>
    <mergeCell ref="C4:AA4"/>
    <mergeCell ref="C5:AA5"/>
    <mergeCell ref="W7:AA7"/>
    <mergeCell ref="A8:AA8"/>
    <mergeCell ref="A9:AA9"/>
    <mergeCell ref="A10:A13"/>
    <mergeCell ref="B10:B13"/>
    <mergeCell ref="C10:C13"/>
    <mergeCell ref="D10:D13"/>
    <mergeCell ref="E10:E13"/>
    <mergeCell ref="F10:I10"/>
    <mergeCell ref="K10:P10"/>
    <mergeCell ref="Q10:T10"/>
    <mergeCell ref="V10:AA10"/>
    <mergeCell ref="F11:F13"/>
    <mergeCell ref="G11:J11"/>
    <mergeCell ref="K11:K13"/>
    <mergeCell ref="L11:L13"/>
    <mergeCell ref="Q11:Q13"/>
    <mergeCell ref="W11:W13"/>
    <mergeCell ref="P12:P13"/>
    <mergeCell ref="R12:R13"/>
    <mergeCell ref="S12:U12"/>
    <mergeCell ref="R11:U11"/>
    <mergeCell ref="V11:V13"/>
    <mergeCell ref="X11:X13"/>
    <mergeCell ref="Y11:Y13"/>
    <mergeCell ref="Z11:AA11"/>
    <mergeCell ref="Z12:Z13"/>
    <mergeCell ref="AA12:AA13"/>
    <mergeCell ref="A32:A36"/>
    <mergeCell ref="B41:J41"/>
    <mergeCell ref="G12:G13"/>
    <mergeCell ref="H12:J12"/>
    <mergeCell ref="O12:O13"/>
    <mergeCell ref="M11:M13"/>
    <mergeCell ref="N11:N13"/>
    <mergeCell ref="O11:P11"/>
  </mergeCells>
  <printOptions horizontalCentered="1"/>
  <pageMargins left="0.59055118110236227" right="0.39370078740157483" top="0.59055118110236227" bottom="0.39370078740157483" header="0.31496062992125984" footer="0.31496062992125984"/>
  <pageSetup paperSize="9" scale="39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A45"/>
  <sheetViews>
    <sheetView topLeftCell="A8" zoomScale="55" zoomScaleNormal="55" workbookViewId="0">
      <selection activeCell="N24" sqref="N24"/>
    </sheetView>
  </sheetViews>
  <sheetFormatPr defaultRowHeight="15"/>
  <cols>
    <col min="2" max="2" width="75.5703125" customWidth="1"/>
  </cols>
  <sheetData>
    <row r="1" spans="1:27" ht="26.25">
      <c r="A1" s="1" t="s">
        <v>0</v>
      </c>
      <c r="B1" s="1"/>
      <c r="C1" s="559" t="s">
        <v>1</v>
      </c>
      <c r="D1" s="559"/>
      <c r="E1" s="559"/>
      <c r="F1" s="559"/>
      <c r="G1" s="559"/>
      <c r="H1" s="559"/>
      <c r="I1" s="559"/>
      <c r="J1" s="559"/>
      <c r="K1" s="559"/>
      <c r="L1" s="559"/>
      <c r="M1" s="559"/>
      <c r="N1" s="559"/>
      <c r="O1" s="559"/>
      <c r="P1" s="559"/>
      <c r="Q1" s="559"/>
      <c r="R1" s="559"/>
      <c r="S1" s="559"/>
      <c r="T1" s="559"/>
      <c r="U1" s="559"/>
      <c r="V1" s="559"/>
      <c r="W1" s="559"/>
      <c r="X1" s="559"/>
      <c r="Y1" s="559"/>
      <c r="Z1" s="559"/>
      <c r="AA1" s="559"/>
    </row>
    <row r="2" spans="1:27" ht="26.25">
      <c r="A2" s="1" t="s">
        <v>2</v>
      </c>
      <c r="B2" s="1"/>
      <c r="C2" s="559"/>
      <c r="D2" s="559"/>
      <c r="E2" s="559"/>
      <c r="F2" s="559"/>
      <c r="G2" s="559"/>
      <c r="H2" s="559"/>
      <c r="I2" s="559"/>
      <c r="J2" s="559"/>
      <c r="K2" s="559"/>
      <c r="L2" s="559"/>
      <c r="M2" s="559"/>
      <c r="N2" s="559"/>
      <c r="O2" s="559"/>
      <c r="P2" s="559"/>
      <c r="Q2" s="559"/>
      <c r="R2" s="559"/>
      <c r="S2" s="559"/>
      <c r="T2" s="559"/>
      <c r="U2" s="559"/>
      <c r="V2" s="559"/>
      <c r="W2" s="559"/>
      <c r="X2" s="559"/>
      <c r="Y2" s="559"/>
      <c r="Z2" s="559"/>
      <c r="AA2" s="559"/>
    </row>
    <row r="3" spans="1:27" ht="26.25">
      <c r="A3" s="1"/>
      <c r="B3" s="1"/>
      <c r="C3" s="560" t="s">
        <v>3</v>
      </c>
      <c r="D3" s="560"/>
      <c r="E3" s="560"/>
      <c r="F3" s="560"/>
      <c r="G3" s="560"/>
      <c r="H3" s="560"/>
      <c r="I3" s="560"/>
      <c r="J3" s="560"/>
      <c r="K3" s="560"/>
      <c r="L3" s="560"/>
      <c r="M3" s="560"/>
      <c r="N3" s="560"/>
      <c r="O3" s="560"/>
      <c r="P3" s="560"/>
      <c r="Q3" s="560"/>
      <c r="R3" s="560"/>
      <c r="S3" s="560"/>
      <c r="T3" s="560"/>
      <c r="U3" s="560"/>
      <c r="V3" s="560"/>
      <c r="W3" s="560"/>
      <c r="X3" s="560"/>
      <c r="Y3" s="560"/>
      <c r="Z3" s="560"/>
      <c r="AA3" s="560"/>
    </row>
    <row r="4" spans="1:27" ht="26.25">
      <c r="A4" s="1" t="s">
        <v>4</v>
      </c>
      <c r="B4" s="1"/>
      <c r="C4" s="559" t="s">
        <v>84</v>
      </c>
      <c r="D4" s="559"/>
      <c r="E4" s="559"/>
      <c r="F4" s="559"/>
      <c r="G4" s="559"/>
      <c r="H4" s="559"/>
      <c r="I4" s="559"/>
      <c r="J4" s="559"/>
      <c r="K4" s="559"/>
      <c r="L4" s="559"/>
      <c r="M4" s="559"/>
      <c r="N4" s="559"/>
      <c r="O4" s="559"/>
      <c r="P4" s="559"/>
      <c r="Q4" s="559"/>
      <c r="R4" s="559"/>
      <c r="S4" s="559"/>
      <c r="T4" s="559"/>
      <c r="U4" s="559"/>
      <c r="V4" s="559"/>
      <c r="W4" s="559"/>
      <c r="X4" s="559"/>
      <c r="Y4" s="559"/>
      <c r="Z4" s="559"/>
      <c r="AA4" s="559"/>
    </row>
    <row r="5" spans="1:27" ht="26.25">
      <c r="A5" s="1" t="s">
        <v>5</v>
      </c>
      <c r="B5" s="1"/>
      <c r="C5" s="561" t="s">
        <v>200</v>
      </c>
      <c r="D5" s="561"/>
      <c r="E5" s="561"/>
      <c r="F5" s="561"/>
      <c r="G5" s="561"/>
      <c r="H5" s="561"/>
      <c r="I5" s="561"/>
      <c r="J5" s="561"/>
      <c r="K5" s="561"/>
      <c r="L5" s="561"/>
      <c r="M5" s="561"/>
      <c r="N5" s="561"/>
      <c r="O5" s="561"/>
      <c r="P5" s="561"/>
      <c r="Q5" s="561"/>
      <c r="R5" s="561"/>
      <c r="S5" s="561"/>
      <c r="T5" s="561"/>
      <c r="U5" s="561"/>
      <c r="V5" s="561"/>
      <c r="W5" s="561"/>
      <c r="X5" s="561"/>
      <c r="Y5" s="561"/>
      <c r="Z5" s="561"/>
      <c r="AA5" s="561"/>
    </row>
    <row r="6" spans="1:27" ht="26.25">
      <c r="A6" s="1" t="s">
        <v>179</v>
      </c>
      <c r="B6" s="1"/>
      <c r="C6" s="559" t="s">
        <v>6</v>
      </c>
      <c r="D6" s="559"/>
      <c r="E6" s="559"/>
      <c r="F6" s="559"/>
      <c r="G6" s="559"/>
      <c r="H6" s="559"/>
      <c r="I6" s="559"/>
      <c r="J6" s="559"/>
      <c r="K6" s="559"/>
      <c r="L6" s="559"/>
      <c r="M6" s="559"/>
      <c r="N6" s="559"/>
      <c r="O6" s="559"/>
      <c r="P6" s="559"/>
      <c r="Q6" s="559"/>
      <c r="R6" s="559"/>
      <c r="S6" s="559"/>
      <c r="T6" s="559"/>
      <c r="U6" s="559"/>
      <c r="V6" s="559"/>
      <c r="W6" s="559"/>
      <c r="X6" s="559"/>
      <c r="Y6" s="559"/>
      <c r="Z6" s="559"/>
      <c r="AA6" s="559"/>
    </row>
    <row r="7" spans="1:27" ht="27" thickBo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562"/>
      <c r="X7" s="562"/>
      <c r="Y7" s="562"/>
      <c r="Z7" s="562"/>
      <c r="AA7" s="562"/>
    </row>
    <row r="8" spans="1:27" ht="21" thickBot="1">
      <c r="A8" s="563" t="s">
        <v>216</v>
      </c>
      <c r="B8" s="564"/>
      <c r="C8" s="564"/>
      <c r="D8" s="564"/>
      <c r="E8" s="564"/>
      <c r="F8" s="564"/>
      <c r="G8" s="564"/>
      <c r="H8" s="564"/>
      <c r="I8" s="564"/>
      <c r="J8" s="564"/>
      <c r="K8" s="564"/>
      <c r="L8" s="564"/>
      <c r="M8" s="564"/>
      <c r="N8" s="564"/>
      <c r="O8" s="564"/>
      <c r="P8" s="564"/>
      <c r="Q8" s="564"/>
      <c r="R8" s="564"/>
      <c r="S8" s="564"/>
      <c r="T8" s="564"/>
      <c r="U8" s="564"/>
      <c r="V8" s="564"/>
      <c r="W8" s="564"/>
      <c r="X8" s="564"/>
      <c r="Y8" s="564"/>
      <c r="Z8" s="564"/>
      <c r="AA8" s="565"/>
    </row>
    <row r="9" spans="1:27" ht="21" thickBot="1">
      <c r="A9" s="563" t="s">
        <v>62</v>
      </c>
      <c r="B9" s="564"/>
      <c r="C9" s="564"/>
      <c r="D9" s="564"/>
      <c r="E9" s="564"/>
      <c r="F9" s="564"/>
      <c r="G9" s="564"/>
      <c r="H9" s="564"/>
      <c r="I9" s="564"/>
      <c r="J9" s="564"/>
      <c r="K9" s="564"/>
      <c r="L9" s="564"/>
      <c r="M9" s="564"/>
      <c r="N9" s="564"/>
      <c r="O9" s="564"/>
      <c r="P9" s="564"/>
      <c r="Q9" s="564"/>
      <c r="R9" s="564"/>
      <c r="S9" s="564"/>
      <c r="T9" s="564"/>
      <c r="U9" s="564"/>
      <c r="V9" s="564"/>
      <c r="W9" s="564"/>
      <c r="X9" s="564"/>
      <c r="Y9" s="564"/>
      <c r="Z9" s="564"/>
      <c r="AA9" s="565"/>
    </row>
    <row r="10" spans="1:27" ht="21" thickBot="1">
      <c r="A10" s="566" t="s">
        <v>7</v>
      </c>
      <c r="B10" s="569" t="s">
        <v>8</v>
      </c>
      <c r="C10" s="566" t="s">
        <v>9</v>
      </c>
      <c r="D10" s="572" t="s">
        <v>10</v>
      </c>
      <c r="E10" s="573" t="s">
        <v>11</v>
      </c>
      <c r="F10" s="574" t="s">
        <v>56</v>
      </c>
      <c r="G10" s="575"/>
      <c r="H10" s="575"/>
      <c r="I10" s="575"/>
      <c r="J10" s="89">
        <v>17</v>
      </c>
      <c r="K10" s="575" t="s">
        <v>12</v>
      </c>
      <c r="L10" s="575"/>
      <c r="M10" s="575"/>
      <c r="N10" s="575"/>
      <c r="O10" s="575"/>
      <c r="P10" s="576"/>
      <c r="Q10" s="574" t="s">
        <v>57</v>
      </c>
      <c r="R10" s="575"/>
      <c r="S10" s="575"/>
      <c r="T10" s="576"/>
      <c r="U10" s="89">
        <v>22</v>
      </c>
      <c r="V10" s="574" t="s">
        <v>12</v>
      </c>
      <c r="W10" s="575"/>
      <c r="X10" s="575"/>
      <c r="Y10" s="575"/>
      <c r="Z10" s="575"/>
      <c r="AA10" s="576"/>
    </row>
    <row r="11" spans="1:27" ht="21" thickBot="1">
      <c r="A11" s="567"/>
      <c r="B11" s="570"/>
      <c r="C11" s="567"/>
      <c r="D11" s="572"/>
      <c r="E11" s="573"/>
      <c r="F11" s="577" t="s">
        <v>13</v>
      </c>
      <c r="G11" s="578" t="s">
        <v>14</v>
      </c>
      <c r="H11" s="579"/>
      <c r="I11" s="579"/>
      <c r="J11" s="579"/>
      <c r="K11" s="580" t="s">
        <v>15</v>
      </c>
      <c r="L11" s="582" t="s">
        <v>16</v>
      </c>
      <c r="M11" s="582" t="s">
        <v>17</v>
      </c>
      <c r="N11" s="582" t="s">
        <v>18</v>
      </c>
      <c r="O11" s="588" t="s">
        <v>19</v>
      </c>
      <c r="P11" s="589"/>
      <c r="Q11" s="568" t="s">
        <v>13</v>
      </c>
      <c r="R11" s="578" t="s">
        <v>14</v>
      </c>
      <c r="S11" s="579"/>
      <c r="T11" s="579"/>
      <c r="U11" s="579"/>
      <c r="V11" s="580" t="s">
        <v>15</v>
      </c>
      <c r="W11" s="582" t="s">
        <v>16</v>
      </c>
      <c r="X11" s="582" t="s">
        <v>17</v>
      </c>
      <c r="Y11" s="582" t="s">
        <v>18</v>
      </c>
      <c r="Z11" s="588" t="s">
        <v>19</v>
      </c>
      <c r="AA11" s="589"/>
    </row>
    <row r="12" spans="1:27" ht="21" thickBot="1">
      <c r="A12" s="567"/>
      <c r="B12" s="570"/>
      <c r="C12" s="567"/>
      <c r="D12" s="572"/>
      <c r="E12" s="573"/>
      <c r="F12" s="577"/>
      <c r="G12" s="586" t="s">
        <v>13</v>
      </c>
      <c r="H12" s="587" t="s">
        <v>20</v>
      </c>
      <c r="I12" s="587"/>
      <c r="J12" s="587"/>
      <c r="K12" s="581"/>
      <c r="L12" s="583"/>
      <c r="M12" s="583"/>
      <c r="N12" s="583"/>
      <c r="O12" s="590" t="s">
        <v>21</v>
      </c>
      <c r="P12" s="584" t="s">
        <v>22</v>
      </c>
      <c r="Q12" s="572"/>
      <c r="R12" s="586" t="s">
        <v>13</v>
      </c>
      <c r="S12" s="587" t="s">
        <v>20</v>
      </c>
      <c r="T12" s="587"/>
      <c r="U12" s="587"/>
      <c r="V12" s="581"/>
      <c r="W12" s="583"/>
      <c r="X12" s="583"/>
      <c r="Y12" s="583"/>
      <c r="Z12" s="590" t="s">
        <v>23</v>
      </c>
      <c r="AA12" s="584" t="s">
        <v>24</v>
      </c>
    </row>
    <row r="13" spans="1:27" ht="247.5" customHeight="1" thickBot="1">
      <c r="A13" s="568"/>
      <c r="B13" s="571"/>
      <c r="C13" s="568"/>
      <c r="D13" s="572"/>
      <c r="E13" s="573"/>
      <c r="F13" s="577"/>
      <c r="G13" s="586"/>
      <c r="H13" s="2" t="s">
        <v>25</v>
      </c>
      <c r="I13" s="3" t="s">
        <v>26</v>
      </c>
      <c r="J13" s="4" t="s">
        <v>27</v>
      </c>
      <c r="K13" s="581"/>
      <c r="L13" s="583"/>
      <c r="M13" s="583"/>
      <c r="N13" s="583"/>
      <c r="O13" s="591"/>
      <c r="P13" s="585"/>
      <c r="Q13" s="572"/>
      <c r="R13" s="586"/>
      <c r="S13" s="2" t="s">
        <v>25</v>
      </c>
      <c r="T13" s="3" t="s">
        <v>26</v>
      </c>
      <c r="U13" s="4" t="s">
        <v>27</v>
      </c>
      <c r="V13" s="581"/>
      <c r="W13" s="583"/>
      <c r="X13" s="583"/>
      <c r="Y13" s="583"/>
      <c r="Z13" s="591"/>
      <c r="AA13" s="585"/>
    </row>
    <row r="14" spans="1:27" ht="20.25">
      <c r="A14" s="82" t="s">
        <v>28</v>
      </c>
      <c r="B14" s="97" t="s">
        <v>63</v>
      </c>
      <c r="C14" s="132">
        <v>164</v>
      </c>
      <c r="D14" s="147">
        <v>0</v>
      </c>
      <c r="E14" s="144">
        <f>F14+Q14</f>
        <v>78</v>
      </c>
      <c r="F14" s="10">
        <f t="shared" ref="F14:F30" si="0">G14+K14+N14+M14</f>
        <v>34</v>
      </c>
      <c r="G14" s="94">
        <f>H14+I14+J14</f>
        <v>34</v>
      </c>
      <c r="H14" s="9">
        <v>34</v>
      </c>
      <c r="I14" s="6"/>
      <c r="J14" s="7"/>
      <c r="K14" s="9"/>
      <c r="L14" s="6"/>
      <c r="M14" s="6"/>
      <c r="N14" s="6"/>
      <c r="O14" s="6"/>
      <c r="P14" s="7"/>
      <c r="Q14" s="104">
        <f>V14+X14+Y14+R14</f>
        <v>44</v>
      </c>
      <c r="R14" s="8">
        <f t="shared" ref="R14:R30" si="1">S14+T14+U14</f>
        <v>44</v>
      </c>
      <c r="S14" s="9">
        <v>44</v>
      </c>
      <c r="T14" s="6"/>
      <c r="U14" s="7"/>
      <c r="V14" s="9"/>
      <c r="W14" s="6"/>
      <c r="X14" s="6"/>
      <c r="Y14" s="6"/>
      <c r="Z14" s="6"/>
      <c r="AA14" s="10"/>
    </row>
    <row r="15" spans="1:27" ht="20.25">
      <c r="A15" s="88" t="s">
        <v>29</v>
      </c>
      <c r="B15" s="98" t="s">
        <v>64</v>
      </c>
      <c r="C15" s="133">
        <v>144</v>
      </c>
      <c r="D15" s="148">
        <v>0</v>
      </c>
      <c r="E15" s="145">
        <f t="shared" ref="E15:E30" si="2">F15+Q15</f>
        <v>78</v>
      </c>
      <c r="F15" s="16">
        <f t="shared" si="0"/>
        <v>34</v>
      </c>
      <c r="G15" s="95">
        <f t="shared" ref="G15:G30" si="3">H15+I15+J15</f>
        <v>34</v>
      </c>
      <c r="H15" s="15">
        <v>34</v>
      </c>
      <c r="I15" s="12"/>
      <c r="J15" s="13"/>
      <c r="K15" s="15"/>
      <c r="L15" s="12"/>
      <c r="M15" s="12"/>
      <c r="N15" s="12"/>
      <c r="O15" s="12"/>
      <c r="P15" s="13"/>
      <c r="Q15" s="105">
        <f t="shared" ref="Q15:Q30" si="4">V15+X15+Y15+R15</f>
        <v>44</v>
      </c>
      <c r="R15" s="14">
        <f t="shared" si="1"/>
        <v>44</v>
      </c>
      <c r="S15" s="15">
        <v>44</v>
      </c>
      <c r="T15" s="12"/>
      <c r="U15" s="13"/>
      <c r="V15" s="15"/>
      <c r="W15" s="12"/>
      <c r="X15" s="12"/>
      <c r="Y15" s="12"/>
      <c r="Z15" s="12"/>
      <c r="AA15" s="16"/>
    </row>
    <row r="16" spans="1:27" ht="20.25">
      <c r="A16" s="88" t="s">
        <v>30</v>
      </c>
      <c r="B16" s="98" t="s">
        <v>65</v>
      </c>
      <c r="C16" s="133">
        <v>63</v>
      </c>
      <c r="D16" s="148">
        <v>0</v>
      </c>
      <c r="E16" s="145">
        <f t="shared" si="2"/>
        <v>63</v>
      </c>
      <c r="F16" s="16">
        <f t="shared" si="0"/>
        <v>18</v>
      </c>
      <c r="G16" s="95">
        <f t="shared" si="3"/>
        <v>18</v>
      </c>
      <c r="H16" s="15">
        <v>18</v>
      </c>
      <c r="I16" s="12"/>
      <c r="J16" s="13"/>
      <c r="K16" s="15"/>
      <c r="L16" s="12"/>
      <c r="M16" s="12"/>
      <c r="N16" s="12"/>
      <c r="O16" s="12"/>
      <c r="P16" s="13"/>
      <c r="Q16" s="105">
        <f t="shared" si="4"/>
        <v>45</v>
      </c>
      <c r="R16" s="14">
        <f t="shared" si="1"/>
        <v>44</v>
      </c>
      <c r="S16" s="15">
        <v>44</v>
      </c>
      <c r="T16" s="12"/>
      <c r="U16" s="13"/>
      <c r="V16" s="15"/>
      <c r="W16" s="12"/>
      <c r="X16" s="12">
        <v>1</v>
      </c>
      <c r="Y16" s="12"/>
      <c r="Z16" s="12"/>
      <c r="AA16" s="16"/>
    </row>
    <row r="17" spans="1:27" ht="20.25">
      <c r="A17" s="88" t="s">
        <v>31</v>
      </c>
      <c r="B17" s="98" t="s">
        <v>126</v>
      </c>
      <c r="C17" s="133">
        <v>144</v>
      </c>
      <c r="D17" s="148">
        <v>0</v>
      </c>
      <c r="E17" s="145">
        <f t="shared" si="2"/>
        <v>78</v>
      </c>
      <c r="F17" s="16">
        <f t="shared" si="0"/>
        <v>34</v>
      </c>
      <c r="G17" s="95">
        <f t="shared" si="3"/>
        <v>34</v>
      </c>
      <c r="H17" s="15"/>
      <c r="I17" s="12"/>
      <c r="J17" s="13">
        <v>34</v>
      </c>
      <c r="K17" s="15"/>
      <c r="L17" s="12"/>
      <c r="M17" s="12"/>
      <c r="N17" s="12"/>
      <c r="O17" s="12"/>
      <c r="P17" s="13"/>
      <c r="Q17" s="105">
        <f t="shared" si="4"/>
        <v>44</v>
      </c>
      <c r="R17" s="14">
        <f t="shared" si="1"/>
        <v>44</v>
      </c>
      <c r="S17" s="15"/>
      <c r="T17" s="12"/>
      <c r="U17" s="13">
        <v>44</v>
      </c>
      <c r="V17" s="15"/>
      <c r="W17" s="12"/>
      <c r="X17" s="12"/>
      <c r="Y17" s="12"/>
      <c r="Z17" s="12"/>
      <c r="AA17" s="16"/>
    </row>
    <row r="18" spans="1:27" ht="20.25">
      <c r="A18" s="88" t="s">
        <v>32</v>
      </c>
      <c r="B18" s="98" t="s">
        <v>66</v>
      </c>
      <c r="C18" s="133">
        <v>130</v>
      </c>
      <c r="D18" s="148">
        <v>0</v>
      </c>
      <c r="E18" s="145">
        <f t="shared" si="2"/>
        <v>44</v>
      </c>
      <c r="F18" s="16">
        <f t="shared" si="0"/>
        <v>0</v>
      </c>
      <c r="G18" s="95">
        <f t="shared" si="3"/>
        <v>0</v>
      </c>
      <c r="H18" s="15"/>
      <c r="I18" s="12"/>
      <c r="J18" s="13"/>
      <c r="K18" s="15"/>
      <c r="L18" s="12"/>
      <c r="M18" s="12"/>
      <c r="N18" s="12"/>
      <c r="O18" s="12"/>
      <c r="P18" s="13"/>
      <c r="Q18" s="105">
        <f t="shared" si="4"/>
        <v>44</v>
      </c>
      <c r="R18" s="14">
        <f t="shared" si="1"/>
        <v>44</v>
      </c>
      <c r="S18" s="15">
        <v>44</v>
      </c>
      <c r="T18" s="12"/>
      <c r="U18" s="13"/>
      <c r="V18" s="15"/>
      <c r="W18" s="12"/>
      <c r="X18" s="12"/>
      <c r="Y18" s="12"/>
      <c r="Z18" s="12"/>
      <c r="AA18" s="16"/>
    </row>
    <row r="19" spans="1:27" ht="20.25">
      <c r="A19" s="88" t="s">
        <v>33</v>
      </c>
      <c r="B19" s="98" t="s">
        <v>67</v>
      </c>
      <c r="C19" s="133">
        <v>78</v>
      </c>
      <c r="D19" s="148">
        <v>0</v>
      </c>
      <c r="E19" s="145">
        <f t="shared" si="2"/>
        <v>78</v>
      </c>
      <c r="F19" s="16">
        <f t="shared" si="0"/>
        <v>34</v>
      </c>
      <c r="G19" s="95">
        <f t="shared" si="3"/>
        <v>34</v>
      </c>
      <c r="H19" s="15">
        <v>34</v>
      </c>
      <c r="I19" s="12"/>
      <c r="J19" s="13"/>
      <c r="K19" s="15"/>
      <c r="L19" s="12"/>
      <c r="M19" s="12"/>
      <c r="N19" s="12"/>
      <c r="O19" s="12"/>
      <c r="P19" s="13"/>
      <c r="Q19" s="105">
        <f t="shared" si="4"/>
        <v>44</v>
      </c>
      <c r="R19" s="14">
        <f t="shared" si="1"/>
        <v>44</v>
      </c>
      <c r="S19" s="15">
        <v>44</v>
      </c>
      <c r="T19" s="12"/>
      <c r="U19" s="13"/>
      <c r="V19" s="15"/>
      <c r="W19" s="12"/>
      <c r="X19" s="12"/>
      <c r="Y19" s="12"/>
      <c r="Z19" s="12"/>
      <c r="AA19" s="16"/>
    </row>
    <row r="20" spans="1:27" ht="20.25">
      <c r="A20" s="88" t="s">
        <v>34</v>
      </c>
      <c r="B20" s="98" t="s">
        <v>69</v>
      </c>
      <c r="C20" s="133">
        <v>232</v>
      </c>
      <c r="D20" s="148">
        <v>0</v>
      </c>
      <c r="E20" s="145">
        <f t="shared" si="2"/>
        <v>112</v>
      </c>
      <c r="F20" s="16">
        <f t="shared" si="0"/>
        <v>68</v>
      </c>
      <c r="G20" s="95">
        <f t="shared" si="3"/>
        <v>68</v>
      </c>
      <c r="H20" s="15">
        <v>68</v>
      </c>
      <c r="I20" s="12"/>
      <c r="J20" s="13"/>
      <c r="K20" s="15"/>
      <c r="L20" s="12"/>
      <c r="M20" s="12"/>
      <c r="N20" s="12"/>
      <c r="O20" s="12"/>
      <c r="P20" s="13"/>
      <c r="Q20" s="105">
        <f t="shared" si="4"/>
        <v>44</v>
      </c>
      <c r="R20" s="14">
        <f t="shared" si="1"/>
        <v>44</v>
      </c>
      <c r="S20" s="15">
        <v>44</v>
      </c>
      <c r="T20" s="12"/>
      <c r="U20" s="13"/>
      <c r="V20" s="15"/>
      <c r="W20" s="12"/>
      <c r="X20" s="12"/>
      <c r="Y20" s="12"/>
      <c r="Z20" s="12"/>
      <c r="AA20" s="16"/>
    </row>
    <row r="21" spans="1:27" ht="20.25">
      <c r="A21" s="88" t="s">
        <v>35</v>
      </c>
      <c r="B21" s="98" t="s">
        <v>70</v>
      </c>
      <c r="C21" s="133">
        <v>216</v>
      </c>
      <c r="D21" s="148">
        <v>0</v>
      </c>
      <c r="E21" s="145">
        <f t="shared" si="2"/>
        <v>116</v>
      </c>
      <c r="F21" s="16">
        <f t="shared" si="0"/>
        <v>50</v>
      </c>
      <c r="G21" s="95">
        <f t="shared" si="3"/>
        <v>50</v>
      </c>
      <c r="H21" s="15">
        <v>50</v>
      </c>
      <c r="I21" s="12"/>
      <c r="J21" s="13"/>
      <c r="K21" s="15"/>
      <c r="L21" s="12"/>
      <c r="M21" s="12"/>
      <c r="N21" s="12"/>
      <c r="O21" s="12"/>
      <c r="P21" s="13"/>
      <c r="Q21" s="105">
        <f t="shared" si="4"/>
        <v>66</v>
      </c>
      <c r="R21" s="14">
        <f t="shared" si="1"/>
        <v>66</v>
      </c>
      <c r="S21" s="15">
        <v>66</v>
      </c>
      <c r="T21" s="12"/>
      <c r="U21" s="13"/>
      <c r="V21" s="15"/>
      <c r="W21" s="12"/>
      <c r="X21" s="12"/>
      <c r="Y21" s="12"/>
      <c r="Z21" s="12"/>
      <c r="AA21" s="16"/>
    </row>
    <row r="22" spans="1:27" ht="20.25">
      <c r="A22" s="88" t="s">
        <v>36</v>
      </c>
      <c r="B22" s="98" t="s">
        <v>71</v>
      </c>
      <c r="C22" s="133">
        <v>100</v>
      </c>
      <c r="D22" s="148">
        <v>0</v>
      </c>
      <c r="E22" s="145">
        <f t="shared" si="2"/>
        <v>100</v>
      </c>
      <c r="F22" s="16">
        <f t="shared" si="0"/>
        <v>34</v>
      </c>
      <c r="G22" s="95">
        <f t="shared" si="3"/>
        <v>34</v>
      </c>
      <c r="H22" s="15">
        <v>34</v>
      </c>
      <c r="I22" s="12"/>
      <c r="J22" s="13"/>
      <c r="K22" s="15"/>
      <c r="L22" s="12"/>
      <c r="M22" s="12"/>
      <c r="N22" s="12"/>
      <c r="O22" s="12"/>
      <c r="P22" s="13"/>
      <c r="Q22" s="105">
        <f t="shared" si="4"/>
        <v>66</v>
      </c>
      <c r="R22" s="14">
        <f t="shared" si="1"/>
        <v>66</v>
      </c>
      <c r="S22" s="15">
        <v>66</v>
      </c>
      <c r="T22" s="12"/>
      <c r="U22" s="13"/>
      <c r="V22" s="15"/>
      <c r="W22" s="12"/>
      <c r="X22" s="12"/>
      <c r="Y22" s="12"/>
      <c r="Z22" s="12"/>
      <c r="AA22" s="16"/>
    </row>
    <row r="23" spans="1:27" ht="20.25">
      <c r="A23" s="88" t="s">
        <v>37</v>
      </c>
      <c r="B23" s="98" t="s">
        <v>129</v>
      </c>
      <c r="C23" s="133">
        <v>221</v>
      </c>
      <c r="D23" s="148">
        <v>0</v>
      </c>
      <c r="E23" s="145">
        <f t="shared" si="2"/>
        <v>123</v>
      </c>
      <c r="F23" s="16">
        <f t="shared" si="0"/>
        <v>34</v>
      </c>
      <c r="G23" s="95">
        <f t="shared" si="3"/>
        <v>34</v>
      </c>
      <c r="H23" s="15">
        <f>34</f>
        <v>34</v>
      </c>
      <c r="I23" s="12"/>
      <c r="J23" s="13"/>
      <c r="K23" s="15"/>
      <c r="L23" s="12"/>
      <c r="M23" s="12"/>
      <c r="N23" s="12"/>
      <c r="O23" s="12"/>
      <c r="P23" s="13"/>
      <c r="Q23" s="105">
        <f t="shared" si="4"/>
        <v>89</v>
      </c>
      <c r="R23" s="14">
        <f t="shared" si="1"/>
        <v>88</v>
      </c>
      <c r="S23" s="15">
        <f>22*4</f>
        <v>88</v>
      </c>
      <c r="T23" s="12"/>
      <c r="U23" s="13"/>
      <c r="V23" s="15"/>
      <c r="W23" s="12"/>
      <c r="X23" s="12">
        <v>1</v>
      </c>
      <c r="Y23" s="12"/>
      <c r="Z23" s="12"/>
      <c r="AA23" s="16"/>
    </row>
    <row r="24" spans="1:27" ht="20.25">
      <c r="A24" s="88" t="s">
        <v>38</v>
      </c>
      <c r="B24" s="98" t="s">
        <v>72</v>
      </c>
      <c r="C24" s="133">
        <v>113</v>
      </c>
      <c r="D24" s="148">
        <v>0</v>
      </c>
      <c r="E24" s="145">
        <f t="shared" si="2"/>
        <v>113</v>
      </c>
      <c r="F24" s="16">
        <f t="shared" si="0"/>
        <v>68</v>
      </c>
      <c r="G24" s="95">
        <f t="shared" si="3"/>
        <v>68</v>
      </c>
      <c r="H24" s="15">
        <v>42</v>
      </c>
      <c r="I24" s="12">
        <v>10</v>
      </c>
      <c r="J24" s="13">
        <v>16</v>
      </c>
      <c r="K24" s="15"/>
      <c r="L24" s="12"/>
      <c r="M24" s="12"/>
      <c r="N24" s="12"/>
      <c r="O24" s="12"/>
      <c r="P24" s="13"/>
      <c r="Q24" s="105">
        <f t="shared" si="4"/>
        <v>45</v>
      </c>
      <c r="R24" s="14">
        <f t="shared" si="1"/>
        <v>44</v>
      </c>
      <c r="S24" s="15">
        <v>24</v>
      </c>
      <c r="T24" s="12">
        <v>10</v>
      </c>
      <c r="U24" s="13">
        <v>10</v>
      </c>
      <c r="V24" s="15"/>
      <c r="W24" s="12"/>
      <c r="X24" s="12">
        <v>1</v>
      </c>
      <c r="Y24" s="12"/>
      <c r="Z24" s="12"/>
      <c r="AA24" s="16"/>
    </row>
    <row r="25" spans="1:27" ht="20.25">
      <c r="A25" s="88" t="s">
        <v>39</v>
      </c>
      <c r="B25" s="98" t="s">
        <v>73</v>
      </c>
      <c r="C25" s="133">
        <v>79</v>
      </c>
      <c r="D25" s="148">
        <v>0</v>
      </c>
      <c r="E25" s="145">
        <f t="shared" si="2"/>
        <v>79</v>
      </c>
      <c r="F25" s="16">
        <f t="shared" si="0"/>
        <v>34</v>
      </c>
      <c r="G25" s="95">
        <f t="shared" si="3"/>
        <v>34</v>
      </c>
      <c r="H25" s="15">
        <v>34</v>
      </c>
      <c r="I25" s="12"/>
      <c r="J25" s="13"/>
      <c r="K25" s="15"/>
      <c r="L25" s="12"/>
      <c r="M25" s="12"/>
      <c r="N25" s="12"/>
      <c r="O25" s="12"/>
      <c r="P25" s="13"/>
      <c r="Q25" s="105">
        <f t="shared" si="4"/>
        <v>45</v>
      </c>
      <c r="R25" s="14">
        <f t="shared" si="1"/>
        <v>44</v>
      </c>
      <c r="S25" s="15">
        <v>44</v>
      </c>
      <c r="T25" s="12"/>
      <c r="U25" s="13"/>
      <c r="V25" s="15"/>
      <c r="W25" s="12"/>
      <c r="X25" s="12">
        <v>1</v>
      </c>
      <c r="Y25" s="12"/>
      <c r="Z25" s="12"/>
      <c r="AA25" s="16"/>
    </row>
    <row r="26" spans="1:27" ht="20.25">
      <c r="A26" s="112" t="s">
        <v>52</v>
      </c>
      <c r="B26" s="98" t="s">
        <v>61</v>
      </c>
      <c r="C26" s="133">
        <v>34</v>
      </c>
      <c r="D26" s="148">
        <v>0</v>
      </c>
      <c r="E26" s="145">
        <f t="shared" ref="E26" si="5">F26+Q26</f>
        <v>34</v>
      </c>
      <c r="F26" s="16">
        <f t="shared" ref="F26" si="6">G26+K26+N26+M26</f>
        <v>34</v>
      </c>
      <c r="G26" s="95">
        <f t="shared" ref="G26" si="7">H26+I26+J26</f>
        <v>34</v>
      </c>
      <c r="H26" s="15">
        <v>18</v>
      </c>
      <c r="I26" s="12"/>
      <c r="J26" s="13">
        <v>16</v>
      </c>
      <c r="K26" s="15"/>
      <c r="L26" s="12"/>
      <c r="M26" s="12"/>
      <c r="N26" s="12"/>
      <c r="O26" s="12"/>
      <c r="P26" s="13"/>
      <c r="Q26" s="105">
        <f t="shared" ref="Q26" si="8">V26+X26+Y26+R26</f>
        <v>0</v>
      </c>
      <c r="R26" s="14">
        <f t="shared" ref="R26" si="9">S26+T26+U26</f>
        <v>0</v>
      </c>
      <c r="S26" s="15"/>
      <c r="T26" s="12"/>
      <c r="U26" s="13"/>
      <c r="V26" s="15"/>
      <c r="W26" s="12"/>
      <c r="X26" s="12"/>
      <c r="Y26" s="12"/>
      <c r="Z26" s="12"/>
      <c r="AA26" s="16"/>
    </row>
    <row r="27" spans="1:27" ht="21" thickBot="1">
      <c r="A27" s="88" t="s">
        <v>40</v>
      </c>
      <c r="B27" s="98" t="s">
        <v>75</v>
      </c>
      <c r="C27" s="133">
        <v>144</v>
      </c>
      <c r="D27" s="148">
        <v>0</v>
      </c>
      <c r="E27" s="145">
        <f t="shared" si="2"/>
        <v>112</v>
      </c>
      <c r="F27" s="16">
        <f t="shared" si="0"/>
        <v>68</v>
      </c>
      <c r="G27" s="95">
        <f t="shared" si="3"/>
        <v>68</v>
      </c>
      <c r="H27" s="15">
        <v>68</v>
      </c>
      <c r="I27" s="12"/>
      <c r="J27" s="13"/>
      <c r="K27" s="15"/>
      <c r="L27" s="12"/>
      <c r="M27" s="12"/>
      <c r="N27" s="12"/>
      <c r="O27" s="12"/>
      <c r="P27" s="13"/>
      <c r="Q27" s="105">
        <f t="shared" si="4"/>
        <v>44</v>
      </c>
      <c r="R27" s="14">
        <f t="shared" si="1"/>
        <v>44</v>
      </c>
      <c r="S27" s="15">
        <v>44</v>
      </c>
      <c r="T27" s="12"/>
      <c r="U27" s="13"/>
      <c r="V27" s="15"/>
      <c r="W27" s="12"/>
      <c r="X27" s="12"/>
      <c r="Y27" s="12"/>
      <c r="Z27" s="12"/>
      <c r="AA27" s="16"/>
    </row>
    <row r="28" spans="1:27" ht="20.25">
      <c r="A28" s="156" t="s">
        <v>41</v>
      </c>
      <c r="B28" s="129" t="s">
        <v>68</v>
      </c>
      <c r="C28" s="132">
        <v>75</v>
      </c>
      <c r="D28" s="147">
        <f t="shared" ref="D28:D30" si="10">E28/30</f>
        <v>2.5</v>
      </c>
      <c r="E28" s="144">
        <f t="shared" si="2"/>
        <v>75</v>
      </c>
      <c r="F28" s="10">
        <f t="shared" si="0"/>
        <v>75</v>
      </c>
      <c r="G28" s="120">
        <f t="shared" si="3"/>
        <v>34</v>
      </c>
      <c r="H28" s="9">
        <v>18</v>
      </c>
      <c r="I28" s="6"/>
      <c r="J28" s="7">
        <v>16</v>
      </c>
      <c r="K28" s="9">
        <v>41</v>
      </c>
      <c r="L28" s="6"/>
      <c r="M28" s="6"/>
      <c r="N28" s="6"/>
      <c r="O28" s="6"/>
      <c r="P28" s="7" t="s">
        <v>59</v>
      </c>
      <c r="Q28" s="104">
        <f t="shared" si="4"/>
        <v>0</v>
      </c>
      <c r="R28" s="8">
        <f t="shared" si="1"/>
        <v>0</v>
      </c>
      <c r="S28" s="9"/>
      <c r="T28" s="124"/>
      <c r="U28" s="125"/>
      <c r="V28" s="130"/>
      <c r="W28" s="6"/>
      <c r="X28" s="6"/>
      <c r="Y28" s="6"/>
      <c r="Z28" s="6"/>
      <c r="AA28" s="131"/>
    </row>
    <row r="29" spans="1:27" ht="20.25">
      <c r="A29" s="112" t="s">
        <v>53</v>
      </c>
      <c r="B29" s="98" t="s">
        <v>76</v>
      </c>
      <c r="C29" s="133">
        <v>120</v>
      </c>
      <c r="D29" s="148">
        <f t="shared" si="10"/>
        <v>4</v>
      </c>
      <c r="E29" s="145">
        <f t="shared" si="2"/>
        <v>120</v>
      </c>
      <c r="F29" s="16">
        <f t="shared" si="0"/>
        <v>45</v>
      </c>
      <c r="G29" s="95">
        <f t="shared" si="3"/>
        <v>34</v>
      </c>
      <c r="H29" s="15">
        <v>18</v>
      </c>
      <c r="I29" s="12"/>
      <c r="J29" s="13">
        <v>16</v>
      </c>
      <c r="K29" s="15">
        <v>11</v>
      </c>
      <c r="L29" s="12"/>
      <c r="M29" s="12"/>
      <c r="N29" s="12"/>
      <c r="O29" s="12"/>
      <c r="P29" s="13" t="s">
        <v>60</v>
      </c>
      <c r="Q29" s="105">
        <f t="shared" si="4"/>
        <v>75</v>
      </c>
      <c r="R29" s="14">
        <f t="shared" si="1"/>
        <v>44</v>
      </c>
      <c r="S29" s="15">
        <v>22</v>
      </c>
      <c r="T29" s="12"/>
      <c r="U29" s="13">
        <v>22</v>
      </c>
      <c r="V29" s="15">
        <v>31</v>
      </c>
      <c r="W29" s="12"/>
      <c r="X29" s="12"/>
      <c r="Y29" s="12"/>
      <c r="Z29" s="12"/>
      <c r="AA29" s="16" t="s">
        <v>58</v>
      </c>
    </row>
    <row r="30" spans="1:27" ht="21" thickBot="1">
      <c r="A30" s="112" t="s">
        <v>54</v>
      </c>
      <c r="B30" s="98" t="s">
        <v>198</v>
      </c>
      <c r="C30" s="133">
        <v>75</v>
      </c>
      <c r="D30" s="148">
        <f t="shared" si="10"/>
        <v>2.5</v>
      </c>
      <c r="E30" s="145">
        <f t="shared" si="2"/>
        <v>75</v>
      </c>
      <c r="F30" s="16">
        <f t="shared" si="0"/>
        <v>0</v>
      </c>
      <c r="G30" s="95">
        <f t="shared" si="3"/>
        <v>0</v>
      </c>
      <c r="H30" s="15"/>
      <c r="I30" s="12"/>
      <c r="J30" s="13"/>
      <c r="K30" s="15"/>
      <c r="L30" s="12"/>
      <c r="M30" s="12"/>
      <c r="N30" s="12"/>
      <c r="O30" s="12"/>
      <c r="P30" s="13" t="s">
        <v>60</v>
      </c>
      <c r="Q30" s="105">
        <f t="shared" si="4"/>
        <v>75</v>
      </c>
      <c r="R30" s="14">
        <f t="shared" si="1"/>
        <v>44</v>
      </c>
      <c r="S30" s="15">
        <v>22</v>
      </c>
      <c r="T30" s="12"/>
      <c r="U30" s="13">
        <v>22</v>
      </c>
      <c r="V30" s="15">
        <v>31</v>
      </c>
      <c r="W30" s="12"/>
      <c r="X30" s="12"/>
      <c r="Y30" s="12"/>
      <c r="Z30" s="12"/>
      <c r="AA30" s="16" t="s">
        <v>58</v>
      </c>
    </row>
    <row r="31" spans="1:27" ht="21" thickBot="1">
      <c r="A31" s="115"/>
      <c r="B31" s="116" t="s">
        <v>42</v>
      </c>
      <c r="C31" s="117">
        <f t="shared" ref="C31:K31" si="11">SUM(C14:C30)</f>
        <v>2132</v>
      </c>
      <c r="D31" s="117">
        <f t="shared" si="11"/>
        <v>9</v>
      </c>
      <c r="E31" s="117">
        <f t="shared" si="11"/>
        <v>1478</v>
      </c>
      <c r="F31" s="117">
        <f t="shared" si="11"/>
        <v>664</v>
      </c>
      <c r="G31" s="117">
        <f t="shared" si="11"/>
        <v>612</v>
      </c>
      <c r="H31" s="117">
        <f t="shared" si="11"/>
        <v>504</v>
      </c>
      <c r="I31" s="117">
        <f t="shared" si="11"/>
        <v>10</v>
      </c>
      <c r="J31" s="117">
        <f t="shared" si="11"/>
        <v>98</v>
      </c>
      <c r="K31" s="117">
        <f t="shared" si="11"/>
        <v>52</v>
      </c>
      <c r="L31" s="117">
        <v>0</v>
      </c>
      <c r="M31" s="117">
        <f>SUM(M14:M30)</f>
        <v>0</v>
      </c>
      <c r="N31" s="117">
        <f>SUM(N14:N30)</f>
        <v>0</v>
      </c>
      <c r="O31" s="117">
        <v>0</v>
      </c>
      <c r="P31" s="117">
        <v>3</v>
      </c>
      <c r="Q31" s="23">
        <f t="shared" ref="Q31:V31" si="12">SUM(Q14:Q30)</f>
        <v>814</v>
      </c>
      <c r="R31" s="23">
        <f t="shared" si="12"/>
        <v>748</v>
      </c>
      <c r="S31" s="23">
        <f t="shared" si="12"/>
        <v>640</v>
      </c>
      <c r="T31" s="23">
        <f t="shared" si="12"/>
        <v>10</v>
      </c>
      <c r="U31" s="23">
        <f t="shared" si="12"/>
        <v>98</v>
      </c>
      <c r="V31" s="23">
        <f t="shared" si="12"/>
        <v>62</v>
      </c>
      <c r="W31" s="23">
        <v>0</v>
      </c>
      <c r="X31" s="23">
        <f>SUM(X14:X30)</f>
        <v>4</v>
      </c>
      <c r="Y31" s="23">
        <f>SUM(Y14:Y30)</f>
        <v>0</v>
      </c>
      <c r="Z31" s="23">
        <v>0</v>
      </c>
      <c r="AA31" s="23">
        <v>2</v>
      </c>
    </row>
    <row r="32" spans="1:27" ht="21" thickBot="1">
      <c r="A32" s="592"/>
      <c r="B32" s="24" t="s">
        <v>43</v>
      </c>
      <c r="C32" s="25"/>
      <c r="D32" s="26"/>
      <c r="E32" s="27"/>
      <c r="F32" s="28"/>
      <c r="G32" s="29">
        <f>G31/J10</f>
        <v>36</v>
      </c>
      <c r="H32" s="30"/>
      <c r="I32" s="31"/>
      <c r="J32" s="31"/>
      <c r="K32" s="31"/>
      <c r="L32" s="31"/>
      <c r="M32" s="31"/>
      <c r="N32" s="31"/>
      <c r="O32" s="32"/>
      <c r="P32" s="33"/>
      <c r="Q32" s="28"/>
      <c r="R32" s="34">
        <f>SUM(R14:R30)/U10</f>
        <v>34</v>
      </c>
      <c r="S32" s="35"/>
      <c r="T32" s="25"/>
      <c r="U32" s="25"/>
      <c r="V32" s="25"/>
      <c r="W32" s="25"/>
      <c r="X32" s="25"/>
      <c r="Y32" s="25"/>
      <c r="Z32" s="36"/>
      <c r="AA32" s="90"/>
    </row>
    <row r="33" spans="1:27" ht="21" thickBot="1">
      <c r="A33" s="593"/>
      <c r="B33" s="37" t="s">
        <v>44</v>
      </c>
      <c r="C33" s="27"/>
      <c r="D33" s="38"/>
      <c r="E33" s="27"/>
      <c r="F33" s="39"/>
      <c r="G33" s="40"/>
      <c r="H33" s="41"/>
      <c r="I33" s="27"/>
      <c r="J33" s="27"/>
      <c r="K33" s="27"/>
      <c r="L33" s="27"/>
      <c r="M33" s="27"/>
      <c r="N33" s="42"/>
      <c r="O33" s="23">
        <v>0</v>
      </c>
      <c r="P33" s="43"/>
      <c r="Q33" s="44"/>
      <c r="R33" s="45"/>
      <c r="S33" s="46"/>
      <c r="T33" s="46"/>
      <c r="U33" s="46"/>
      <c r="V33" s="46"/>
      <c r="W33" s="46"/>
      <c r="X33" s="46"/>
      <c r="Y33" s="42"/>
      <c r="Z33" s="23">
        <v>0</v>
      </c>
      <c r="AA33" s="91"/>
    </row>
    <row r="34" spans="1:27" ht="21" thickBot="1">
      <c r="A34" s="593"/>
      <c r="B34" s="37" t="s">
        <v>45</v>
      </c>
      <c r="C34" s="27"/>
      <c r="D34" s="38"/>
      <c r="E34" s="27"/>
      <c r="F34" s="39"/>
      <c r="G34" s="42"/>
      <c r="H34" s="41"/>
      <c r="I34" s="27"/>
      <c r="J34" s="27"/>
      <c r="K34" s="27"/>
      <c r="L34" s="47"/>
      <c r="M34" s="27"/>
      <c r="N34" s="46"/>
      <c r="O34" s="40"/>
      <c r="P34" s="23">
        <v>3</v>
      </c>
      <c r="Q34" s="44"/>
      <c r="R34" s="46"/>
      <c r="S34" s="46"/>
      <c r="T34" s="46"/>
      <c r="U34" s="46"/>
      <c r="V34" s="46"/>
      <c r="W34" s="48"/>
      <c r="X34" s="46"/>
      <c r="Y34" s="46"/>
      <c r="Z34" s="40"/>
      <c r="AA34" s="23">
        <v>2</v>
      </c>
    </row>
    <row r="35" spans="1:27" ht="21" thickBot="1">
      <c r="A35" s="593"/>
      <c r="B35" s="49" t="s">
        <v>46</v>
      </c>
      <c r="C35" s="47"/>
      <c r="D35" s="50"/>
      <c r="E35" s="47"/>
      <c r="F35" s="51"/>
      <c r="G35" s="50"/>
      <c r="H35" s="52"/>
      <c r="I35" s="53"/>
      <c r="J35" s="53"/>
      <c r="K35" s="54"/>
      <c r="L35" s="23">
        <v>0</v>
      </c>
      <c r="M35" s="55"/>
      <c r="N35" s="56"/>
      <c r="O35" s="56"/>
      <c r="P35" s="57"/>
      <c r="Q35" s="58"/>
      <c r="R35" s="48"/>
      <c r="S35" s="48"/>
      <c r="T35" s="48"/>
      <c r="U35" s="48"/>
      <c r="V35" s="59"/>
      <c r="W35" s="23">
        <v>0</v>
      </c>
      <c r="X35" s="51"/>
      <c r="Y35" s="47"/>
      <c r="Z35" s="48"/>
      <c r="AA35" s="92"/>
    </row>
    <row r="36" spans="1:27" ht="21" thickBot="1">
      <c r="A36" s="594"/>
      <c r="B36" s="87" t="s">
        <v>47</v>
      </c>
      <c r="C36" s="60">
        <f>SUM(C32:C35)</f>
        <v>0</v>
      </c>
      <c r="D36" s="60">
        <f t="shared" ref="D36:AA36" si="13">SUM(D32:D35)</f>
        <v>0</v>
      </c>
      <c r="E36" s="60">
        <f t="shared" si="13"/>
        <v>0</v>
      </c>
      <c r="F36" s="61">
        <f t="shared" si="13"/>
        <v>0</v>
      </c>
      <c r="G36" s="136">
        <f>SUM(G32:G35)</f>
        <v>36</v>
      </c>
      <c r="H36" s="22">
        <f t="shared" si="13"/>
        <v>0</v>
      </c>
      <c r="I36" s="20">
        <f t="shared" si="13"/>
        <v>0</v>
      </c>
      <c r="J36" s="20">
        <f t="shared" si="13"/>
        <v>0</v>
      </c>
      <c r="K36" s="21">
        <f t="shared" si="13"/>
        <v>0</v>
      </c>
      <c r="L36" s="23">
        <f t="shared" si="13"/>
        <v>0</v>
      </c>
      <c r="M36" s="22">
        <f t="shared" si="13"/>
        <v>0</v>
      </c>
      <c r="N36" s="20">
        <f t="shared" si="13"/>
        <v>0</v>
      </c>
      <c r="O36" s="20">
        <f>SUM(O32:O35)</f>
        <v>0</v>
      </c>
      <c r="P36" s="20">
        <f t="shared" si="13"/>
        <v>3</v>
      </c>
      <c r="Q36" s="61">
        <f t="shared" si="13"/>
        <v>0</v>
      </c>
      <c r="R36" s="136">
        <f t="shared" si="13"/>
        <v>34</v>
      </c>
      <c r="S36" s="118">
        <f t="shared" si="13"/>
        <v>0</v>
      </c>
      <c r="T36" s="60">
        <f t="shared" si="13"/>
        <v>0</v>
      </c>
      <c r="U36" s="60">
        <f t="shared" si="13"/>
        <v>0</v>
      </c>
      <c r="V36" s="60">
        <f t="shared" si="13"/>
        <v>0</v>
      </c>
      <c r="W36" s="60">
        <f t="shared" si="13"/>
        <v>0</v>
      </c>
      <c r="X36" s="60">
        <f t="shared" si="13"/>
        <v>0</v>
      </c>
      <c r="Y36" s="60">
        <f t="shared" si="13"/>
        <v>0</v>
      </c>
      <c r="Z36" s="60">
        <f t="shared" si="13"/>
        <v>0</v>
      </c>
      <c r="AA36" s="93">
        <f t="shared" si="13"/>
        <v>2</v>
      </c>
    </row>
    <row r="37" spans="1:27" ht="20.25">
      <c r="A37" s="62"/>
      <c r="B37" s="62"/>
      <c r="C37" s="63"/>
      <c r="D37" s="62"/>
      <c r="E37" s="63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</row>
    <row r="38" spans="1:27" ht="20.25">
      <c r="A38" s="62"/>
      <c r="B38" s="62"/>
      <c r="C38" s="63"/>
      <c r="D38" s="62"/>
      <c r="E38" s="63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</row>
    <row r="39" spans="1:27" ht="20.25">
      <c r="A39" s="62"/>
      <c r="B39" s="62"/>
      <c r="C39" s="63"/>
      <c r="D39" s="62"/>
      <c r="E39" s="63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</row>
    <row r="40" spans="1:27" ht="26.25">
      <c r="A40" s="1"/>
      <c r="B40" s="64" t="s">
        <v>85</v>
      </c>
      <c r="C40" s="64"/>
      <c r="D40" s="64"/>
      <c r="E40" s="64"/>
      <c r="F40" s="64"/>
      <c r="G40" s="64"/>
      <c r="H40" s="64"/>
      <c r="I40" s="64"/>
      <c r="J40" s="64"/>
      <c r="K40" s="64" t="s">
        <v>55</v>
      </c>
      <c r="L40" s="64"/>
      <c r="M40" s="64"/>
      <c r="N40" s="64"/>
      <c r="O40" s="64"/>
      <c r="P40" s="64"/>
      <c r="Q40" s="64"/>
      <c r="R40" s="65"/>
      <c r="S40" s="65"/>
      <c r="T40" s="66" t="s">
        <v>90</v>
      </c>
      <c r="U40" s="67"/>
      <c r="V40" s="67" t="s">
        <v>163</v>
      </c>
      <c r="W40" s="67"/>
      <c r="X40" s="67"/>
      <c r="Y40" s="68"/>
      <c r="Z40" s="68"/>
      <c r="AA40" s="68"/>
    </row>
    <row r="41" spans="1:27" ht="26.25">
      <c r="A41" s="69"/>
      <c r="B41" s="595"/>
      <c r="C41" s="595"/>
      <c r="D41" s="595"/>
      <c r="E41" s="595"/>
      <c r="F41" s="595"/>
      <c r="G41" s="595"/>
      <c r="H41" s="595"/>
      <c r="I41" s="595"/>
      <c r="J41" s="595"/>
      <c r="K41" s="69"/>
      <c r="L41" s="69"/>
      <c r="M41" s="69"/>
      <c r="N41" s="69"/>
      <c r="O41" s="69"/>
      <c r="P41" s="69"/>
      <c r="Q41" s="69"/>
      <c r="R41" s="69" t="s">
        <v>48</v>
      </c>
      <c r="S41" s="71"/>
      <c r="T41" s="72" t="s">
        <v>49</v>
      </c>
      <c r="U41" s="73" t="s">
        <v>89</v>
      </c>
      <c r="V41" s="73"/>
      <c r="W41" s="73"/>
      <c r="X41" s="72"/>
      <c r="Y41" s="72"/>
      <c r="Z41" s="74"/>
      <c r="AA41" s="74"/>
    </row>
    <row r="42" spans="1:27" ht="26.25">
      <c r="A42" s="69"/>
      <c r="B42" s="257"/>
      <c r="C42" s="257"/>
      <c r="D42" s="257"/>
      <c r="E42" s="257"/>
      <c r="F42" s="257"/>
      <c r="G42" s="257"/>
      <c r="H42" s="257"/>
      <c r="I42" s="257"/>
      <c r="J42" s="257"/>
      <c r="K42" s="69"/>
      <c r="L42" s="69"/>
      <c r="M42" s="69"/>
      <c r="N42" s="69"/>
      <c r="O42" s="69"/>
      <c r="P42" s="69"/>
      <c r="Q42" s="69"/>
      <c r="R42" s="69"/>
      <c r="S42" s="71"/>
      <c r="T42" s="72"/>
      <c r="U42" s="73"/>
      <c r="V42" s="73"/>
      <c r="W42" s="73"/>
      <c r="X42" s="72"/>
      <c r="Y42" s="72"/>
      <c r="Z42" s="74"/>
      <c r="AA42" s="74"/>
    </row>
    <row r="43" spans="1:27" ht="26.25">
      <c r="A43" s="69"/>
      <c r="B43" s="257"/>
      <c r="C43" s="257"/>
      <c r="D43" s="257"/>
      <c r="E43" s="257"/>
      <c r="F43" s="257"/>
      <c r="G43" s="257"/>
      <c r="H43" s="257"/>
      <c r="I43" s="257"/>
      <c r="J43" s="257"/>
      <c r="K43" s="64"/>
      <c r="L43" s="64"/>
      <c r="M43" s="64"/>
      <c r="N43" s="64"/>
      <c r="O43" s="64"/>
      <c r="P43" s="64"/>
      <c r="Q43" s="64"/>
      <c r="R43" s="64"/>
      <c r="S43" s="64"/>
      <c r="T43" s="66"/>
      <c r="U43" s="66"/>
      <c r="V43" s="66"/>
      <c r="W43" s="66"/>
      <c r="X43" s="75"/>
      <c r="Y43" s="75"/>
      <c r="Z43" s="76"/>
      <c r="AA43" s="76"/>
    </row>
    <row r="44" spans="1:27" ht="26.25">
      <c r="A44" s="69"/>
      <c r="B44" s="257"/>
      <c r="C44" s="257"/>
      <c r="D44" s="257"/>
      <c r="E44" s="257"/>
      <c r="F44" s="257"/>
      <c r="G44" s="257"/>
      <c r="H44" s="257"/>
      <c r="I44" s="257"/>
      <c r="J44" s="257"/>
      <c r="K44" s="64" t="s">
        <v>50</v>
      </c>
      <c r="L44" s="64"/>
      <c r="M44" s="64"/>
      <c r="N44" s="64"/>
      <c r="O44" s="64"/>
      <c r="P44" s="64"/>
      <c r="Q44" s="64"/>
      <c r="R44" s="65"/>
      <c r="S44" s="65"/>
      <c r="T44" s="66"/>
      <c r="U44" s="67"/>
      <c r="V44" s="67"/>
      <c r="W44" s="67" t="s">
        <v>145</v>
      </c>
      <c r="X44" s="67"/>
      <c r="Y44" s="68"/>
      <c r="Z44" s="76"/>
      <c r="AA44" s="76"/>
    </row>
    <row r="45" spans="1:27" ht="26.25">
      <c r="A45" s="69"/>
      <c r="B45" s="257"/>
      <c r="C45" s="257"/>
      <c r="D45" s="257"/>
      <c r="E45" s="257"/>
      <c r="F45" s="257"/>
      <c r="G45" s="257"/>
      <c r="H45" s="257"/>
      <c r="I45" s="257"/>
      <c r="J45" s="257"/>
      <c r="K45" s="69"/>
      <c r="L45" s="69"/>
      <c r="M45" s="69"/>
      <c r="N45" s="69"/>
      <c r="O45" s="69"/>
      <c r="P45" s="69"/>
      <c r="Q45" s="69"/>
      <c r="R45" s="69" t="s">
        <v>48</v>
      </c>
      <c r="S45" s="71"/>
      <c r="T45" s="72" t="s">
        <v>51</v>
      </c>
      <c r="U45" s="73" t="s">
        <v>89</v>
      </c>
      <c r="V45" s="73"/>
      <c r="W45" s="73"/>
      <c r="X45" s="72"/>
      <c r="Y45" s="72"/>
      <c r="Z45" s="76"/>
      <c r="AA45" s="76"/>
    </row>
  </sheetData>
  <mergeCells count="42">
    <mergeCell ref="C6:AA6"/>
    <mergeCell ref="C1:AA1"/>
    <mergeCell ref="C2:AA2"/>
    <mergeCell ref="C3:AA3"/>
    <mergeCell ref="C4:AA4"/>
    <mergeCell ref="C5:AA5"/>
    <mergeCell ref="W7:AA7"/>
    <mergeCell ref="A8:AA8"/>
    <mergeCell ref="A9:AA9"/>
    <mergeCell ref="A10:A13"/>
    <mergeCell ref="B10:B13"/>
    <mergeCell ref="C10:C13"/>
    <mergeCell ref="D10:D13"/>
    <mergeCell ref="E10:E13"/>
    <mergeCell ref="F10:I10"/>
    <mergeCell ref="K10:P10"/>
    <mergeCell ref="Q10:T10"/>
    <mergeCell ref="V10:AA10"/>
    <mergeCell ref="F11:F13"/>
    <mergeCell ref="G11:J11"/>
    <mergeCell ref="K11:K13"/>
    <mergeCell ref="L11:L13"/>
    <mergeCell ref="Q11:Q13"/>
    <mergeCell ref="W11:W13"/>
    <mergeCell ref="P12:P13"/>
    <mergeCell ref="R12:R13"/>
    <mergeCell ref="S12:U12"/>
    <mergeCell ref="R11:U11"/>
    <mergeCell ref="V11:V13"/>
    <mergeCell ref="X11:X13"/>
    <mergeCell ref="Y11:Y13"/>
    <mergeCell ref="Z11:AA11"/>
    <mergeCell ref="Z12:Z13"/>
    <mergeCell ref="AA12:AA13"/>
    <mergeCell ref="A32:A36"/>
    <mergeCell ref="B41:J41"/>
    <mergeCell ref="G12:G13"/>
    <mergeCell ref="H12:J12"/>
    <mergeCell ref="O12:O13"/>
    <mergeCell ref="M11:M13"/>
    <mergeCell ref="N11:N13"/>
    <mergeCell ref="O11:P11"/>
  </mergeCells>
  <printOptions horizontalCentered="1"/>
  <pageMargins left="0.59055118110236227" right="0.39370078740157483" top="0.59055118110236227" bottom="0.39370078740157483" header="0.31496062992125984" footer="0.31496062992125984"/>
  <pageSetup paperSize="9" scale="43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A46"/>
  <sheetViews>
    <sheetView topLeftCell="A15" zoomScale="55" zoomScaleNormal="55" workbookViewId="0">
      <selection activeCell="E10" sqref="E10:E13"/>
    </sheetView>
  </sheetViews>
  <sheetFormatPr defaultRowHeight="15"/>
  <cols>
    <col min="2" max="2" width="83.42578125" customWidth="1"/>
  </cols>
  <sheetData>
    <row r="1" spans="1:27" ht="26.25">
      <c r="A1" s="1" t="s">
        <v>0</v>
      </c>
      <c r="B1" s="1"/>
      <c r="C1" s="559" t="s">
        <v>1</v>
      </c>
      <c r="D1" s="559"/>
      <c r="E1" s="559"/>
      <c r="F1" s="559"/>
      <c r="G1" s="559"/>
      <c r="H1" s="559"/>
      <c r="I1" s="559"/>
      <c r="J1" s="559"/>
      <c r="K1" s="559"/>
      <c r="L1" s="559"/>
      <c r="M1" s="559"/>
      <c r="N1" s="559"/>
      <c r="O1" s="559"/>
      <c r="P1" s="559"/>
      <c r="Q1" s="559"/>
      <c r="R1" s="559"/>
      <c r="S1" s="559"/>
      <c r="T1" s="559"/>
      <c r="U1" s="559"/>
      <c r="V1" s="559"/>
      <c r="W1" s="559"/>
      <c r="X1" s="559"/>
      <c r="Y1" s="559"/>
      <c r="Z1" s="559"/>
      <c r="AA1" s="559"/>
    </row>
    <row r="2" spans="1:27" ht="26.25">
      <c r="A2" s="1" t="s">
        <v>2</v>
      </c>
      <c r="B2" s="1"/>
      <c r="C2" s="559"/>
      <c r="D2" s="559"/>
      <c r="E2" s="559"/>
      <c r="F2" s="559"/>
      <c r="G2" s="559"/>
      <c r="H2" s="559"/>
      <c r="I2" s="559"/>
      <c r="J2" s="559"/>
      <c r="K2" s="559"/>
      <c r="L2" s="559"/>
      <c r="M2" s="559"/>
      <c r="N2" s="559"/>
      <c r="O2" s="559"/>
      <c r="P2" s="559"/>
      <c r="Q2" s="559"/>
      <c r="R2" s="559"/>
      <c r="S2" s="559"/>
      <c r="T2" s="559"/>
      <c r="U2" s="559"/>
      <c r="V2" s="559"/>
      <c r="W2" s="559"/>
      <c r="X2" s="559"/>
      <c r="Y2" s="559"/>
      <c r="Z2" s="559"/>
      <c r="AA2" s="559"/>
    </row>
    <row r="3" spans="1:27" ht="26.25">
      <c r="A3" s="1"/>
      <c r="B3" s="1"/>
      <c r="C3" s="560" t="s">
        <v>3</v>
      </c>
      <c r="D3" s="560"/>
      <c r="E3" s="560"/>
      <c r="F3" s="560"/>
      <c r="G3" s="560"/>
      <c r="H3" s="560"/>
      <c r="I3" s="560"/>
      <c r="J3" s="560"/>
      <c r="K3" s="560"/>
      <c r="L3" s="560"/>
      <c r="M3" s="560"/>
      <c r="N3" s="560"/>
      <c r="O3" s="560"/>
      <c r="P3" s="560"/>
      <c r="Q3" s="560"/>
      <c r="R3" s="560"/>
      <c r="S3" s="560"/>
      <c r="T3" s="560"/>
      <c r="U3" s="560"/>
      <c r="V3" s="560"/>
      <c r="W3" s="560"/>
      <c r="X3" s="560"/>
      <c r="Y3" s="560"/>
      <c r="Z3" s="560"/>
      <c r="AA3" s="560"/>
    </row>
    <row r="4" spans="1:27" ht="26.25">
      <c r="A4" s="1" t="s">
        <v>4</v>
      </c>
      <c r="B4" s="1"/>
      <c r="C4" s="559" t="s">
        <v>84</v>
      </c>
      <c r="D4" s="559"/>
      <c r="E4" s="559"/>
      <c r="F4" s="559"/>
      <c r="G4" s="559"/>
      <c r="H4" s="559"/>
      <c r="I4" s="559"/>
      <c r="J4" s="559"/>
      <c r="K4" s="559"/>
      <c r="L4" s="559"/>
      <c r="M4" s="559"/>
      <c r="N4" s="559"/>
      <c r="O4" s="559"/>
      <c r="P4" s="559"/>
      <c r="Q4" s="559"/>
      <c r="R4" s="559"/>
      <c r="S4" s="559"/>
      <c r="T4" s="559"/>
      <c r="U4" s="559"/>
      <c r="V4" s="559"/>
      <c r="W4" s="559"/>
      <c r="X4" s="559"/>
      <c r="Y4" s="559"/>
      <c r="Z4" s="559"/>
      <c r="AA4" s="559"/>
    </row>
    <row r="5" spans="1:27" ht="26.25">
      <c r="A5" s="1" t="s">
        <v>5</v>
      </c>
      <c r="B5" s="1"/>
      <c r="C5" s="561" t="s">
        <v>200</v>
      </c>
      <c r="D5" s="561"/>
      <c r="E5" s="561"/>
      <c r="F5" s="561"/>
      <c r="G5" s="561"/>
      <c r="H5" s="561"/>
      <c r="I5" s="561"/>
      <c r="J5" s="561"/>
      <c r="K5" s="561"/>
      <c r="L5" s="561"/>
      <c r="M5" s="561"/>
      <c r="N5" s="561"/>
      <c r="O5" s="561"/>
      <c r="P5" s="561"/>
      <c r="Q5" s="561"/>
      <c r="R5" s="561"/>
      <c r="S5" s="561"/>
      <c r="T5" s="561"/>
      <c r="U5" s="561"/>
      <c r="V5" s="561"/>
      <c r="W5" s="561"/>
      <c r="X5" s="561"/>
      <c r="Y5" s="561"/>
      <c r="Z5" s="561"/>
      <c r="AA5" s="561"/>
    </row>
    <row r="6" spans="1:27" ht="26.25">
      <c r="A6" s="1" t="s">
        <v>179</v>
      </c>
      <c r="B6" s="1"/>
      <c r="C6" s="559" t="s">
        <v>6</v>
      </c>
      <c r="D6" s="559"/>
      <c r="E6" s="559"/>
      <c r="F6" s="559"/>
      <c r="G6" s="559"/>
      <c r="H6" s="559"/>
      <c r="I6" s="559"/>
      <c r="J6" s="559"/>
      <c r="K6" s="559"/>
      <c r="L6" s="559"/>
      <c r="M6" s="559"/>
      <c r="N6" s="559"/>
      <c r="O6" s="559"/>
      <c r="P6" s="559"/>
      <c r="Q6" s="559"/>
      <c r="R6" s="559"/>
      <c r="S6" s="559"/>
      <c r="T6" s="559"/>
      <c r="U6" s="559"/>
      <c r="V6" s="559"/>
      <c r="W6" s="559"/>
      <c r="X6" s="559"/>
      <c r="Y6" s="559"/>
      <c r="Z6" s="559"/>
      <c r="AA6" s="559"/>
    </row>
    <row r="7" spans="1:27" ht="27" thickBo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562"/>
      <c r="X7" s="562"/>
      <c r="Y7" s="562"/>
      <c r="Z7" s="562"/>
      <c r="AA7" s="562"/>
    </row>
    <row r="8" spans="1:27" s="114" customFormat="1" ht="21" thickBot="1">
      <c r="A8" s="605" t="s">
        <v>214</v>
      </c>
      <c r="B8" s="606"/>
      <c r="C8" s="606"/>
      <c r="D8" s="606"/>
      <c r="E8" s="606"/>
      <c r="F8" s="606"/>
      <c r="G8" s="606"/>
      <c r="H8" s="606"/>
      <c r="I8" s="606"/>
      <c r="J8" s="606"/>
      <c r="K8" s="606"/>
      <c r="L8" s="606"/>
      <c r="M8" s="606"/>
      <c r="N8" s="606"/>
      <c r="O8" s="606"/>
      <c r="P8" s="606"/>
      <c r="Q8" s="606"/>
      <c r="R8" s="606"/>
      <c r="S8" s="606"/>
      <c r="T8" s="606"/>
      <c r="U8" s="606"/>
      <c r="V8" s="606"/>
      <c r="W8" s="606"/>
      <c r="X8" s="606"/>
      <c r="Y8" s="606"/>
      <c r="Z8" s="606"/>
      <c r="AA8" s="607"/>
    </row>
    <row r="9" spans="1:27" s="114" customFormat="1" ht="21" thickBot="1">
      <c r="A9" s="605" t="s">
        <v>62</v>
      </c>
      <c r="B9" s="606"/>
      <c r="C9" s="606"/>
      <c r="D9" s="606"/>
      <c r="E9" s="606"/>
      <c r="F9" s="606"/>
      <c r="G9" s="606"/>
      <c r="H9" s="606"/>
      <c r="I9" s="606"/>
      <c r="J9" s="606"/>
      <c r="K9" s="606"/>
      <c r="L9" s="606"/>
      <c r="M9" s="606"/>
      <c r="N9" s="606"/>
      <c r="O9" s="606"/>
      <c r="P9" s="606"/>
      <c r="Q9" s="606"/>
      <c r="R9" s="606"/>
      <c r="S9" s="606"/>
      <c r="T9" s="606"/>
      <c r="U9" s="606"/>
      <c r="V9" s="606"/>
      <c r="W9" s="606"/>
      <c r="X9" s="606"/>
      <c r="Y9" s="606"/>
      <c r="Z9" s="606"/>
      <c r="AA9" s="607"/>
    </row>
    <row r="10" spans="1:27" s="114" customFormat="1" ht="21" thickBot="1">
      <c r="A10" s="608" t="s">
        <v>7</v>
      </c>
      <c r="B10" s="609" t="s">
        <v>8</v>
      </c>
      <c r="C10" s="608" t="s">
        <v>9</v>
      </c>
      <c r="D10" s="610" t="s">
        <v>10</v>
      </c>
      <c r="E10" s="611" t="s">
        <v>11</v>
      </c>
      <c r="F10" s="612" t="s">
        <v>123</v>
      </c>
      <c r="G10" s="613"/>
      <c r="H10" s="613"/>
      <c r="I10" s="613"/>
      <c r="J10" s="614">
        <v>16</v>
      </c>
      <c r="K10" s="613" t="s">
        <v>12</v>
      </c>
      <c r="L10" s="613"/>
      <c r="M10" s="613"/>
      <c r="N10" s="613"/>
      <c r="O10" s="613"/>
      <c r="P10" s="615"/>
      <c r="Q10" s="612" t="s">
        <v>124</v>
      </c>
      <c r="R10" s="613"/>
      <c r="S10" s="613"/>
      <c r="T10" s="615"/>
      <c r="U10" s="614">
        <v>17</v>
      </c>
      <c r="V10" s="612" t="s">
        <v>12</v>
      </c>
      <c r="W10" s="613"/>
      <c r="X10" s="613"/>
      <c r="Y10" s="613"/>
      <c r="Z10" s="613"/>
      <c r="AA10" s="615"/>
    </row>
    <row r="11" spans="1:27" s="114" customFormat="1" ht="21" thickBot="1">
      <c r="A11" s="616"/>
      <c r="B11" s="617"/>
      <c r="C11" s="616"/>
      <c r="D11" s="610"/>
      <c r="E11" s="611"/>
      <c r="F11" s="618" t="s">
        <v>13</v>
      </c>
      <c r="G11" s="619" t="s">
        <v>14</v>
      </c>
      <c r="H11" s="620"/>
      <c r="I11" s="620"/>
      <c r="J11" s="620"/>
      <c r="K11" s="621" t="s">
        <v>15</v>
      </c>
      <c r="L11" s="622" t="s">
        <v>16</v>
      </c>
      <c r="M11" s="622" t="s">
        <v>17</v>
      </c>
      <c r="N11" s="622" t="s">
        <v>18</v>
      </c>
      <c r="O11" s="623" t="s">
        <v>19</v>
      </c>
      <c r="P11" s="624"/>
      <c r="Q11" s="625" t="s">
        <v>13</v>
      </c>
      <c r="R11" s="619" t="s">
        <v>14</v>
      </c>
      <c r="S11" s="620"/>
      <c r="T11" s="620"/>
      <c r="U11" s="620"/>
      <c r="V11" s="621" t="s">
        <v>15</v>
      </c>
      <c r="W11" s="622" t="s">
        <v>16</v>
      </c>
      <c r="X11" s="622" t="s">
        <v>17</v>
      </c>
      <c r="Y11" s="622" t="s">
        <v>18</v>
      </c>
      <c r="Z11" s="623" t="s">
        <v>19</v>
      </c>
      <c r="AA11" s="624"/>
    </row>
    <row r="12" spans="1:27" s="114" customFormat="1" ht="21" thickBot="1">
      <c r="A12" s="616"/>
      <c r="B12" s="617"/>
      <c r="C12" s="616"/>
      <c r="D12" s="610"/>
      <c r="E12" s="611"/>
      <c r="F12" s="618"/>
      <c r="G12" s="610" t="s">
        <v>13</v>
      </c>
      <c r="H12" s="626" t="s">
        <v>20</v>
      </c>
      <c r="I12" s="626"/>
      <c r="J12" s="626"/>
      <c r="K12" s="627"/>
      <c r="L12" s="628"/>
      <c r="M12" s="628"/>
      <c r="N12" s="628"/>
      <c r="O12" s="629" t="s">
        <v>21</v>
      </c>
      <c r="P12" s="630" t="s">
        <v>22</v>
      </c>
      <c r="Q12" s="610"/>
      <c r="R12" s="610" t="s">
        <v>13</v>
      </c>
      <c r="S12" s="626" t="s">
        <v>20</v>
      </c>
      <c r="T12" s="626"/>
      <c r="U12" s="626"/>
      <c r="V12" s="627"/>
      <c r="W12" s="628"/>
      <c r="X12" s="628"/>
      <c r="Y12" s="628"/>
      <c r="Z12" s="629" t="s">
        <v>23</v>
      </c>
      <c r="AA12" s="630" t="s">
        <v>24</v>
      </c>
    </row>
    <row r="13" spans="1:27" s="114" customFormat="1" ht="218.25" customHeight="1" thickBot="1">
      <c r="A13" s="625"/>
      <c r="B13" s="631"/>
      <c r="C13" s="625"/>
      <c r="D13" s="610"/>
      <c r="E13" s="611"/>
      <c r="F13" s="618"/>
      <c r="G13" s="610"/>
      <c r="H13" s="632" t="s">
        <v>25</v>
      </c>
      <c r="I13" s="633" t="s">
        <v>26</v>
      </c>
      <c r="J13" s="634" t="s">
        <v>27</v>
      </c>
      <c r="K13" s="627"/>
      <c r="L13" s="628"/>
      <c r="M13" s="628"/>
      <c r="N13" s="628"/>
      <c r="O13" s="635"/>
      <c r="P13" s="636"/>
      <c r="Q13" s="610"/>
      <c r="R13" s="610"/>
      <c r="S13" s="632" t="s">
        <v>25</v>
      </c>
      <c r="T13" s="633" t="s">
        <v>26</v>
      </c>
      <c r="U13" s="634" t="s">
        <v>27</v>
      </c>
      <c r="V13" s="627"/>
      <c r="W13" s="628"/>
      <c r="X13" s="628"/>
      <c r="Y13" s="628"/>
      <c r="Z13" s="635"/>
      <c r="AA13" s="636"/>
    </row>
    <row r="14" spans="1:27" s="114" customFormat="1" ht="20.25">
      <c r="A14" s="156" t="s">
        <v>28</v>
      </c>
      <c r="B14" s="97" t="s">
        <v>63</v>
      </c>
      <c r="C14" s="337">
        <v>164</v>
      </c>
      <c r="D14" s="338">
        <v>0</v>
      </c>
      <c r="E14" s="339">
        <f>F14+Q14</f>
        <v>86</v>
      </c>
      <c r="F14" s="131">
        <f t="shared" ref="F14:F31" si="0">G14+K14+N14+M14</f>
        <v>32</v>
      </c>
      <c r="G14" s="421">
        <f>H14+I14+J14</f>
        <v>32</v>
      </c>
      <c r="H14" s="341">
        <v>32</v>
      </c>
      <c r="I14" s="342"/>
      <c r="J14" s="343"/>
      <c r="K14" s="341"/>
      <c r="L14" s="342"/>
      <c r="M14" s="342"/>
      <c r="N14" s="342"/>
      <c r="O14" s="342"/>
      <c r="P14" s="343"/>
      <c r="Q14" s="344">
        <f>V14+X14+Y14+R14</f>
        <v>54</v>
      </c>
      <c r="R14" s="345">
        <f t="shared" ref="R14:R31" si="1">S14+T14+U14</f>
        <v>34</v>
      </c>
      <c r="S14" s="341">
        <v>34</v>
      </c>
      <c r="T14" s="342"/>
      <c r="U14" s="343"/>
      <c r="V14" s="341"/>
      <c r="W14" s="342"/>
      <c r="X14" s="342">
        <v>20</v>
      </c>
      <c r="Y14" s="342"/>
      <c r="Z14" s="342" t="s">
        <v>127</v>
      </c>
      <c r="AA14" s="131"/>
    </row>
    <row r="15" spans="1:27" s="114" customFormat="1" ht="20.25">
      <c r="A15" s="112" t="s">
        <v>29</v>
      </c>
      <c r="B15" s="98" t="s">
        <v>64</v>
      </c>
      <c r="C15" s="143">
        <v>144</v>
      </c>
      <c r="D15" s="417">
        <v>0</v>
      </c>
      <c r="E15" s="146">
        <f t="shared" ref="E15:E31" si="2">F15+Q15</f>
        <v>66</v>
      </c>
      <c r="F15" s="86">
        <f t="shared" si="0"/>
        <v>32</v>
      </c>
      <c r="G15" s="418">
        <f t="shared" ref="G15:G31" si="3">H15+I15+J15</f>
        <v>32</v>
      </c>
      <c r="H15" s="84">
        <v>32</v>
      </c>
      <c r="I15" s="85"/>
      <c r="J15" s="18"/>
      <c r="K15" s="84"/>
      <c r="L15" s="85"/>
      <c r="M15" s="85"/>
      <c r="N15" s="85"/>
      <c r="O15" s="85"/>
      <c r="P15" s="18"/>
      <c r="Q15" s="419">
        <f t="shared" ref="Q15:Q31" si="4">V15+X15+Y15+R15</f>
        <v>34</v>
      </c>
      <c r="R15" s="420">
        <f t="shared" si="1"/>
        <v>34</v>
      </c>
      <c r="S15" s="84">
        <v>34</v>
      </c>
      <c r="T15" s="85"/>
      <c r="U15" s="18"/>
      <c r="V15" s="84"/>
      <c r="W15" s="85"/>
      <c r="X15" s="85"/>
      <c r="Y15" s="85"/>
      <c r="Z15" s="85"/>
      <c r="AA15" s="86"/>
    </row>
    <row r="16" spans="1:27" s="114" customFormat="1" ht="20.25">
      <c r="A16" s="112" t="s">
        <v>30</v>
      </c>
      <c r="B16" s="98" t="s">
        <v>126</v>
      </c>
      <c r="C16" s="143">
        <v>144</v>
      </c>
      <c r="D16" s="417">
        <v>0</v>
      </c>
      <c r="E16" s="146">
        <f t="shared" si="2"/>
        <v>66</v>
      </c>
      <c r="F16" s="86">
        <f t="shared" si="0"/>
        <v>32</v>
      </c>
      <c r="G16" s="418">
        <f t="shared" si="3"/>
        <v>32</v>
      </c>
      <c r="H16" s="84"/>
      <c r="I16" s="85"/>
      <c r="J16" s="18">
        <v>32</v>
      </c>
      <c r="K16" s="84"/>
      <c r="L16" s="85"/>
      <c r="M16" s="85"/>
      <c r="N16" s="85"/>
      <c r="O16" s="85"/>
      <c r="P16" s="18"/>
      <c r="Q16" s="419">
        <f t="shared" si="4"/>
        <v>34</v>
      </c>
      <c r="R16" s="420">
        <f t="shared" si="1"/>
        <v>34</v>
      </c>
      <c r="S16" s="84"/>
      <c r="T16" s="85"/>
      <c r="U16" s="18">
        <v>34</v>
      </c>
      <c r="V16" s="84"/>
      <c r="W16" s="85"/>
      <c r="X16" s="85"/>
      <c r="Y16" s="85"/>
      <c r="Z16" s="85"/>
      <c r="AA16" s="86"/>
    </row>
    <row r="17" spans="1:27" s="114" customFormat="1" ht="20.25">
      <c r="A17" s="112" t="s">
        <v>31</v>
      </c>
      <c r="B17" s="98" t="s">
        <v>66</v>
      </c>
      <c r="C17" s="143">
        <v>130</v>
      </c>
      <c r="D17" s="417">
        <v>0</v>
      </c>
      <c r="E17" s="146">
        <f t="shared" si="2"/>
        <v>86</v>
      </c>
      <c r="F17" s="86">
        <f t="shared" si="0"/>
        <v>32</v>
      </c>
      <c r="G17" s="418">
        <f t="shared" si="3"/>
        <v>32</v>
      </c>
      <c r="H17" s="84">
        <v>32</v>
      </c>
      <c r="I17" s="85"/>
      <c r="J17" s="18"/>
      <c r="K17" s="84"/>
      <c r="L17" s="85"/>
      <c r="M17" s="85"/>
      <c r="N17" s="85"/>
      <c r="O17" s="85"/>
      <c r="P17" s="18"/>
      <c r="Q17" s="419">
        <f t="shared" si="4"/>
        <v>54</v>
      </c>
      <c r="R17" s="420">
        <f t="shared" si="1"/>
        <v>34</v>
      </c>
      <c r="S17" s="84">
        <v>34</v>
      </c>
      <c r="T17" s="85"/>
      <c r="U17" s="18"/>
      <c r="V17" s="84"/>
      <c r="W17" s="85"/>
      <c r="X17" s="85">
        <v>20</v>
      </c>
      <c r="Y17" s="85"/>
      <c r="Z17" s="85" t="s">
        <v>127</v>
      </c>
      <c r="AA17" s="86"/>
    </row>
    <row r="18" spans="1:27" s="114" customFormat="1" ht="20.25">
      <c r="A18" s="112" t="s">
        <v>32</v>
      </c>
      <c r="B18" s="98" t="s">
        <v>69</v>
      </c>
      <c r="C18" s="143">
        <v>232</v>
      </c>
      <c r="D18" s="417">
        <v>0</v>
      </c>
      <c r="E18" s="146">
        <f t="shared" si="2"/>
        <v>120</v>
      </c>
      <c r="F18" s="86">
        <f t="shared" si="0"/>
        <v>32</v>
      </c>
      <c r="G18" s="418">
        <f t="shared" si="3"/>
        <v>32</v>
      </c>
      <c r="H18" s="84">
        <v>32</v>
      </c>
      <c r="I18" s="85"/>
      <c r="J18" s="18"/>
      <c r="K18" s="84"/>
      <c r="L18" s="85"/>
      <c r="M18" s="85"/>
      <c r="N18" s="85"/>
      <c r="O18" s="85"/>
      <c r="P18" s="18"/>
      <c r="Q18" s="419">
        <f t="shared" si="4"/>
        <v>88</v>
      </c>
      <c r="R18" s="420">
        <f t="shared" si="1"/>
        <v>68</v>
      </c>
      <c r="S18" s="84">
        <v>68</v>
      </c>
      <c r="T18" s="85"/>
      <c r="U18" s="18"/>
      <c r="V18" s="84"/>
      <c r="W18" s="85"/>
      <c r="X18" s="85">
        <v>20</v>
      </c>
      <c r="Y18" s="85"/>
      <c r="Z18" s="85" t="s">
        <v>127</v>
      </c>
      <c r="AA18" s="86"/>
    </row>
    <row r="19" spans="1:27" s="114" customFormat="1" ht="20.25">
      <c r="A19" s="112" t="s">
        <v>33</v>
      </c>
      <c r="B19" s="98" t="s">
        <v>70</v>
      </c>
      <c r="C19" s="143">
        <v>216</v>
      </c>
      <c r="D19" s="417">
        <v>0</v>
      </c>
      <c r="E19" s="146">
        <f t="shared" si="2"/>
        <v>100</v>
      </c>
      <c r="F19" s="86">
        <f t="shared" si="0"/>
        <v>48</v>
      </c>
      <c r="G19" s="418">
        <f t="shared" si="3"/>
        <v>48</v>
      </c>
      <c r="H19" s="84">
        <v>48</v>
      </c>
      <c r="I19" s="85"/>
      <c r="J19" s="18"/>
      <c r="K19" s="84"/>
      <c r="L19" s="85"/>
      <c r="M19" s="85"/>
      <c r="N19" s="85"/>
      <c r="O19" s="85"/>
      <c r="P19" s="18"/>
      <c r="Q19" s="419">
        <f t="shared" si="4"/>
        <v>52</v>
      </c>
      <c r="R19" s="420">
        <f t="shared" si="1"/>
        <v>52</v>
      </c>
      <c r="S19" s="84">
        <v>52</v>
      </c>
      <c r="T19" s="85"/>
      <c r="U19" s="18"/>
      <c r="V19" s="84"/>
      <c r="W19" s="85"/>
      <c r="X19" s="85"/>
      <c r="Y19" s="85"/>
      <c r="Z19" s="85"/>
      <c r="AA19" s="86"/>
    </row>
    <row r="20" spans="1:27" s="114" customFormat="1" ht="20.25">
      <c r="A20" s="112" t="s">
        <v>34</v>
      </c>
      <c r="B20" s="98" t="s">
        <v>128</v>
      </c>
      <c r="C20" s="143">
        <v>72</v>
      </c>
      <c r="D20" s="417">
        <v>0</v>
      </c>
      <c r="E20" s="146">
        <f t="shared" si="2"/>
        <v>66</v>
      </c>
      <c r="F20" s="86">
        <f t="shared" si="0"/>
        <v>32</v>
      </c>
      <c r="G20" s="418">
        <f t="shared" si="3"/>
        <v>32</v>
      </c>
      <c r="H20" s="84">
        <v>32</v>
      </c>
      <c r="I20" s="85"/>
      <c r="J20" s="18"/>
      <c r="K20" s="84"/>
      <c r="L20" s="85"/>
      <c r="M20" s="85"/>
      <c r="N20" s="85"/>
      <c r="O20" s="85"/>
      <c r="P20" s="18"/>
      <c r="Q20" s="419">
        <f t="shared" si="4"/>
        <v>34</v>
      </c>
      <c r="R20" s="420">
        <f t="shared" si="1"/>
        <v>34</v>
      </c>
      <c r="S20" s="84">
        <v>34</v>
      </c>
      <c r="T20" s="85"/>
      <c r="U20" s="18"/>
      <c r="V20" s="84"/>
      <c r="W20" s="85"/>
      <c r="X20" s="85"/>
      <c r="Y20" s="85"/>
      <c r="Z20" s="85"/>
      <c r="AA20" s="86"/>
    </row>
    <row r="21" spans="1:27" s="114" customFormat="1" ht="20.25">
      <c r="A21" s="112" t="s">
        <v>35</v>
      </c>
      <c r="B21" s="98" t="s">
        <v>129</v>
      </c>
      <c r="C21" s="143">
        <v>220</v>
      </c>
      <c r="D21" s="417">
        <v>0</v>
      </c>
      <c r="E21" s="146">
        <f t="shared" si="2"/>
        <v>98</v>
      </c>
      <c r="F21" s="86">
        <f t="shared" si="0"/>
        <v>48</v>
      </c>
      <c r="G21" s="418">
        <f t="shared" si="3"/>
        <v>48</v>
      </c>
      <c r="H21" s="84">
        <v>48</v>
      </c>
      <c r="I21" s="85"/>
      <c r="J21" s="18"/>
      <c r="K21" s="84"/>
      <c r="L21" s="85"/>
      <c r="M21" s="85"/>
      <c r="N21" s="85"/>
      <c r="O21" s="85"/>
      <c r="P21" s="18"/>
      <c r="Q21" s="419">
        <f t="shared" si="4"/>
        <v>50</v>
      </c>
      <c r="R21" s="420">
        <f t="shared" si="1"/>
        <v>50</v>
      </c>
      <c r="S21" s="84">
        <v>50</v>
      </c>
      <c r="T21" s="85"/>
      <c r="U21" s="18"/>
      <c r="V21" s="84"/>
      <c r="W21" s="85"/>
      <c r="X21" s="85"/>
      <c r="Y21" s="85"/>
      <c r="Z21" s="85"/>
      <c r="AA21" s="86"/>
    </row>
    <row r="22" spans="1:27" s="114" customFormat="1" ht="21" thickBot="1">
      <c r="A22" s="112" t="s">
        <v>36</v>
      </c>
      <c r="B22" s="98" t="s">
        <v>75</v>
      </c>
      <c r="C22" s="143">
        <v>144</v>
      </c>
      <c r="D22" s="417">
        <v>0</v>
      </c>
      <c r="E22" s="146">
        <f t="shared" si="2"/>
        <v>32</v>
      </c>
      <c r="F22" s="86">
        <f t="shared" si="0"/>
        <v>32</v>
      </c>
      <c r="G22" s="418">
        <f t="shared" si="3"/>
        <v>32</v>
      </c>
      <c r="H22" s="84">
        <v>32</v>
      </c>
      <c r="I22" s="85"/>
      <c r="J22" s="18"/>
      <c r="K22" s="84"/>
      <c r="L22" s="85"/>
      <c r="M22" s="85"/>
      <c r="N22" s="85"/>
      <c r="O22" s="85"/>
      <c r="P22" s="18"/>
      <c r="Q22" s="419">
        <f t="shared" si="4"/>
        <v>0</v>
      </c>
      <c r="R22" s="420">
        <f t="shared" si="1"/>
        <v>0</v>
      </c>
      <c r="S22" s="84"/>
      <c r="T22" s="85"/>
      <c r="U22" s="18"/>
      <c r="V22" s="84"/>
      <c r="W22" s="85"/>
      <c r="X22" s="85"/>
      <c r="Y22" s="85"/>
      <c r="Z22" s="85"/>
      <c r="AA22" s="86"/>
    </row>
    <row r="23" spans="1:27" s="114" customFormat="1" ht="20.25">
      <c r="A23" s="156" t="s">
        <v>37</v>
      </c>
      <c r="B23" s="129" t="s">
        <v>193</v>
      </c>
      <c r="C23" s="337">
        <v>180</v>
      </c>
      <c r="D23" s="338">
        <f t="shared" ref="D23:D31" si="5">E23/30</f>
        <v>6</v>
      </c>
      <c r="E23" s="339">
        <f t="shared" si="2"/>
        <v>180</v>
      </c>
      <c r="F23" s="131">
        <f t="shared" si="0"/>
        <v>90</v>
      </c>
      <c r="G23" s="340">
        <f t="shared" si="3"/>
        <v>32</v>
      </c>
      <c r="H23" s="341">
        <v>8</v>
      </c>
      <c r="I23" s="342"/>
      <c r="J23" s="343">
        <f>16+8</f>
        <v>24</v>
      </c>
      <c r="K23" s="341">
        <f>116/2</f>
        <v>58</v>
      </c>
      <c r="L23" s="342"/>
      <c r="M23" s="342"/>
      <c r="N23" s="342"/>
      <c r="O23" s="342"/>
      <c r="P23" s="343" t="s">
        <v>59</v>
      </c>
      <c r="Q23" s="344">
        <f t="shared" si="4"/>
        <v>90</v>
      </c>
      <c r="R23" s="345">
        <f t="shared" si="1"/>
        <v>34</v>
      </c>
      <c r="S23" s="341">
        <v>8</v>
      </c>
      <c r="T23" s="346"/>
      <c r="U23" s="347">
        <f>50-24</f>
        <v>26</v>
      </c>
      <c r="V23" s="348">
        <f>114-58</f>
        <v>56</v>
      </c>
      <c r="W23" s="342"/>
      <c r="X23" s="342"/>
      <c r="Y23" s="342"/>
      <c r="Z23" s="342"/>
      <c r="AA23" s="131" t="s">
        <v>58</v>
      </c>
    </row>
    <row r="24" spans="1:27" s="114" customFormat="1" ht="20.25">
      <c r="A24" s="112" t="s">
        <v>38</v>
      </c>
      <c r="B24" s="98" t="s">
        <v>132</v>
      </c>
      <c r="C24" s="143">
        <v>90</v>
      </c>
      <c r="D24" s="417">
        <f t="shared" si="5"/>
        <v>3</v>
      </c>
      <c r="E24" s="146">
        <f t="shared" si="2"/>
        <v>90</v>
      </c>
      <c r="F24" s="86">
        <f t="shared" si="0"/>
        <v>0</v>
      </c>
      <c r="G24" s="418">
        <f t="shared" si="3"/>
        <v>0</v>
      </c>
      <c r="H24" s="84"/>
      <c r="I24" s="85"/>
      <c r="J24" s="18"/>
      <c r="K24" s="84"/>
      <c r="L24" s="85"/>
      <c r="M24" s="85"/>
      <c r="N24" s="85"/>
      <c r="O24" s="85"/>
      <c r="P24" s="18"/>
      <c r="Q24" s="419">
        <f t="shared" si="4"/>
        <v>90</v>
      </c>
      <c r="R24" s="420">
        <f t="shared" si="1"/>
        <v>34</v>
      </c>
      <c r="S24" s="84">
        <v>18</v>
      </c>
      <c r="T24" s="85"/>
      <c r="U24" s="18">
        <v>16</v>
      </c>
      <c r="V24" s="84">
        <v>56</v>
      </c>
      <c r="W24" s="85"/>
      <c r="X24" s="85"/>
      <c r="Y24" s="85"/>
      <c r="Z24" s="85"/>
      <c r="AA24" s="86" t="s">
        <v>58</v>
      </c>
    </row>
    <row r="25" spans="1:27" s="114" customFormat="1" ht="20.25">
      <c r="A25" s="112" t="s">
        <v>39</v>
      </c>
      <c r="B25" s="98" t="s">
        <v>194</v>
      </c>
      <c r="C25" s="143">
        <v>120</v>
      </c>
      <c r="D25" s="417">
        <f t="shared" si="5"/>
        <v>4</v>
      </c>
      <c r="E25" s="146">
        <f t="shared" si="2"/>
        <v>120</v>
      </c>
      <c r="F25" s="86">
        <f t="shared" si="0"/>
        <v>0</v>
      </c>
      <c r="G25" s="418">
        <f t="shared" si="3"/>
        <v>0</v>
      </c>
      <c r="H25" s="84"/>
      <c r="I25" s="85"/>
      <c r="J25" s="18"/>
      <c r="K25" s="84"/>
      <c r="L25" s="85"/>
      <c r="M25" s="85"/>
      <c r="N25" s="85"/>
      <c r="O25" s="85"/>
      <c r="P25" s="18"/>
      <c r="Q25" s="419">
        <f t="shared" si="4"/>
        <v>120</v>
      </c>
      <c r="R25" s="420">
        <f t="shared" si="1"/>
        <v>68</v>
      </c>
      <c r="S25" s="84">
        <v>34</v>
      </c>
      <c r="T25" s="85"/>
      <c r="U25" s="18">
        <v>34</v>
      </c>
      <c r="V25" s="84">
        <v>52</v>
      </c>
      <c r="W25" s="85"/>
      <c r="X25" s="85"/>
      <c r="Y25" s="85"/>
      <c r="Z25" s="85"/>
      <c r="AA25" s="86" t="s">
        <v>58</v>
      </c>
    </row>
    <row r="26" spans="1:27" s="114" customFormat="1" ht="20.25">
      <c r="A26" s="112" t="s">
        <v>40</v>
      </c>
      <c r="B26" s="98" t="s">
        <v>195</v>
      </c>
      <c r="C26" s="143">
        <v>195</v>
      </c>
      <c r="D26" s="417">
        <f t="shared" si="5"/>
        <v>6.5</v>
      </c>
      <c r="E26" s="146">
        <f t="shared" si="2"/>
        <v>195</v>
      </c>
      <c r="F26" s="86">
        <f t="shared" si="0"/>
        <v>120</v>
      </c>
      <c r="G26" s="418">
        <f t="shared" si="3"/>
        <v>64</v>
      </c>
      <c r="H26" s="84">
        <v>32</v>
      </c>
      <c r="I26" s="85"/>
      <c r="J26" s="18">
        <v>32</v>
      </c>
      <c r="K26" s="84">
        <v>56</v>
      </c>
      <c r="L26" s="85"/>
      <c r="M26" s="85"/>
      <c r="N26" s="85"/>
      <c r="O26" s="85"/>
      <c r="P26" s="18" t="s">
        <v>58</v>
      </c>
      <c r="Q26" s="419">
        <f t="shared" si="4"/>
        <v>75</v>
      </c>
      <c r="R26" s="420">
        <f t="shared" si="1"/>
        <v>34</v>
      </c>
      <c r="S26" s="84">
        <v>18</v>
      </c>
      <c r="T26" s="85"/>
      <c r="U26" s="18">
        <v>16</v>
      </c>
      <c r="V26" s="84">
        <v>41</v>
      </c>
      <c r="W26" s="85"/>
      <c r="X26" s="85"/>
      <c r="Y26" s="85"/>
      <c r="Z26" s="85" t="s">
        <v>97</v>
      </c>
      <c r="AA26" s="86"/>
    </row>
    <row r="27" spans="1:27" s="114" customFormat="1" ht="20.25">
      <c r="A27" s="112" t="s">
        <v>41</v>
      </c>
      <c r="B27" s="98" t="s">
        <v>137</v>
      </c>
      <c r="C27" s="143">
        <v>90</v>
      </c>
      <c r="D27" s="417">
        <f t="shared" si="5"/>
        <v>3</v>
      </c>
      <c r="E27" s="146">
        <f t="shared" si="2"/>
        <v>90</v>
      </c>
      <c r="F27" s="86">
        <f t="shared" si="0"/>
        <v>0</v>
      </c>
      <c r="G27" s="418">
        <f t="shared" si="3"/>
        <v>0</v>
      </c>
      <c r="H27" s="84"/>
      <c r="I27" s="85"/>
      <c r="J27" s="18"/>
      <c r="K27" s="84"/>
      <c r="L27" s="85"/>
      <c r="M27" s="85"/>
      <c r="N27" s="85"/>
      <c r="O27" s="85"/>
      <c r="P27" s="18"/>
      <c r="Q27" s="419">
        <f t="shared" si="4"/>
        <v>90</v>
      </c>
      <c r="R27" s="420">
        <f t="shared" si="1"/>
        <v>34</v>
      </c>
      <c r="S27" s="84">
        <v>24</v>
      </c>
      <c r="T27" s="85"/>
      <c r="U27" s="18">
        <v>10</v>
      </c>
      <c r="V27" s="84">
        <v>56</v>
      </c>
      <c r="W27" s="85"/>
      <c r="X27" s="85"/>
      <c r="Y27" s="85"/>
      <c r="Z27" s="85" t="s">
        <v>97</v>
      </c>
      <c r="AA27" s="86"/>
    </row>
    <row r="28" spans="1:27" s="114" customFormat="1" ht="20.25">
      <c r="A28" s="112" t="s">
        <v>52</v>
      </c>
      <c r="B28" s="98" t="s">
        <v>215</v>
      </c>
      <c r="C28" s="143">
        <v>120</v>
      </c>
      <c r="D28" s="417">
        <f t="shared" si="5"/>
        <v>4</v>
      </c>
      <c r="E28" s="146">
        <f t="shared" si="2"/>
        <v>120</v>
      </c>
      <c r="F28" s="86">
        <f t="shared" si="0"/>
        <v>120</v>
      </c>
      <c r="G28" s="418">
        <f t="shared" si="3"/>
        <v>64</v>
      </c>
      <c r="H28" s="84">
        <v>32</v>
      </c>
      <c r="I28" s="85"/>
      <c r="J28" s="18">
        <v>32</v>
      </c>
      <c r="K28" s="84">
        <v>56</v>
      </c>
      <c r="L28" s="85"/>
      <c r="M28" s="85"/>
      <c r="N28" s="85"/>
      <c r="O28" s="85" t="s">
        <v>93</v>
      </c>
      <c r="P28" s="18"/>
      <c r="Q28" s="419">
        <f t="shared" si="4"/>
        <v>0</v>
      </c>
      <c r="R28" s="420">
        <f t="shared" si="1"/>
        <v>0</v>
      </c>
      <c r="S28" s="84"/>
      <c r="T28" s="85"/>
      <c r="U28" s="18"/>
      <c r="V28" s="84"/>
      <c r="W28" s="85"/>
      <c r="X28" s="85"/>
      <c r="Y28" s="85"/>
      <c r="Z28" s="85"/>
      <c r="AA28" s="86"/>
    </row>
    <row r="29" spans="1:27" s="114" customFormat="1" ht="21" thickBot="1">
      <c r="A29" s="157" t="s">
        <v>53</v>
      </c>
      <c r="B29" s="158" t="s">
        <v>184</v>
      </c>
      <c r="C29" s="159">
        <v>120</v>
      </c>
      <c r="D29" s="333">
        <f t="shared" si="5"/>
        <v>4</v>
      </c>
      <c r="E29" s="293">
        <f t="shared" si="2"/>
        <v>120</v>
      </c>
      <c r="F29" s="155">
        <f t="shared" si="0"/>
        <v>120</v>
      </c>
      <c r="G29" s="334">
        <f t="shared" si="3"/>
        <v>64</v>
      </c>
      <c r="H29" s="160">
        <v>32</v>
      </c>
      <c r="I29" s="161"/>
      <c r="J29" s="162">
        <v>32</v>
      </c>
      <c r="K29" s="160">
        <v>56</v>
      </c>
      <c r="L29" s="161"/>
      <c r="M29" s="161"/>
      <c r="N29" s="161"/>
      <c r="O29" s="161"/>
      <c r="P29" s="162" t="s">
        <v>58</v>
      </c>
      <c r="Q29" s="335">
        <f t="shared" si="4"/>
        <v>0</v>
      </c>
      <c r="R29" s="336">
        <f t="shared" si="1"/>
        <v>0</v>
      </c>
      <c r="S29" s="160"/>
      <c r="T29" s="161"/>
      <c r="U29" s="162"/>
      <c r="V29" s="160"/>
      <c r="W29" s="161"/>
      <c r="X29" s="161"/>
      <c r="Y29" s="161"/>
      <c r="Z29" s="161"/>
      <c r="AA29" s="155"/>
    </row>
    <row r="30" spans="1:27" s="114" customFormat="1" ht="21" thickBot="1">
      <c r="A30" s="529" t="s">
        <v>54</v>
      </c>
      <c r="B30" s="543" t="s">
        <v>121</v>
      </c>
      <c r="C30" s="637">
        <v>120</v>
      </c>
      <c r="D30" s="638">
        <f t="shared" si="5"/>
        <v>4</v>
      </c>
      <c r="E30" s="533">
        <f t="shared" si="2"/>
        <v>120</v>
      </c>
      <c r="F30" s="249">
        <f t="shared" si="0"/>
        <v>0</v>
      </c>
      <c r="G30" s="242">
        <f t="shared" si="3"/>
        <v>0</v>
      </c>
      <c r="H30" s="246"/>
      <c r="I30" s="247"/>
      <c r="J30" s="248"/>
      <c r="K30" s="246"/>
      <c r="L30" s="247"/>
      <c r="M30" s="247"/>
      <c r="N30" s="247"/>
      <c r="O30" s="247"/>
      <c r="P30" s="248"/>
      <c r="Q30" s="244">
        <f t="shared" si="4"/>
        <v>120</v>
      </c>
      <c r="R30" s="245">
        <f t="shared" si="1"/>
        <v>68</v>
      </c>
      <c r="S30" s="246">
        <v>34</v>
      </c>
      <c r="T30" s="247"/>
      <c r="U30" s="248">
        <v>34</v>
      </c>
      <c r="V30" s="246">
        <v>52</v>
      </c>
      <c r="W30" s="247"/>
      <c r="X30" s="247"/>
      <c r="Y30" s="247"/>
      <c r="Z30" s="247"/>
      <c r="AA30" s="249" t="s">
        <v>58</v>
      </c>
    </row>
    <row r="31" spans="1:27" s="114" customFormat="1" ht="21" thickBot="1">
      <c r="A31" s="639" t="s">
        <v>78</v>
      </c>
      <c r="B31" s="270" t="s">
        <v>120</v>
      </c>
      <c r="C31" s="640">
        <v>315</v>
      </c>
      <c r="D31" s="641">
        <f t="shared" si="5"/>
        <v>4.5</v>
      </c>
      <c r="E31" s="296">
        <f t="shared" si="2"/>
        <v>135</v>
      </c>
      <c r="F31" s="175">
        <f t="shared" si="0"/>
        <v>0</v>
      </c>
      <c r="G31" s="642">
        <f t="shared" si="3"/>
        <v>0</v>
      </c>
      <c r="H31" s="643"/>
      <c r="I31" s="644"/>
      <c r="J31" s="645"/>
      <c r="K31" s="643"/>
      <c r="L31" s="644"/>
      <c r="M31" s="644"/>
      <c r="N31" s="644"/>
      <c r="O31" s="644"/>
      <c r="P31" s="645"/>
      <c r="Q31" s="540">
        <f t="shared" si="4"/>
        <v>135</v>
      </c>
      <c r="R31" s="547">
        <f t="shared" si="1"/>
        <v>90</v>
      </c>
      <c r="S31" s="643"/>
      <c r="T31" s="646"/>
      <c r="U31" s="647">
        <f>3*30</f>
        <v>90</v>
      </c>
      <c r="V31" s="648">
        <f>15*3</f>
        <v>45</v>
      </c>
      <c r="W31" s="644"/>
      <c r="X31" s="644"/>
      <c r="Y31" s="644"/>
      <c r="Z31" s="644"/>
      <c r="AA31" s="284" t="s">
        <v>58</v>
      </c>
    </row>
    <row r="32" spans="1:27" s="114" customFormat="1" ht="21" thickBot="1">
      <c r="A32" s="649"/>
      <c r="B32" s="650" t="s">
        <v>42</v>
      </c>
      <c r="C32" s="651">
        <f t="shared" ref="C32:K32" si="6">SUM(C14:C31)</f>
        <v>2816</v>
      </c>
      <c r="D32" s="651">
        <f t="shared" si="6"/>
        <v>39</v>
      </c>
      <c r="E32" s="651">
        <f t="shared" si="6"/>
        <v>1890</v>
      </c>
      <c r="F32" s="651">
        <f t="shared" si="6"/>
        <v>770</v>
      </c>
      <c r="G32" s="651">
        <f>SUM(G14:G31)</f>
        <v>544</v>
      </c>
      <c r="H32" s="651">
        <f t="shared" si="6"/>
        <v>392</v>
      </c>
      <c r="I32" s="651">
        <f t="shared" si="6"/>
        <v>0</v>
      </c>
      <c r="J32" s="651">
        <f t="shared" si="6"/>
        <v>152</v>
      </c>
      <c r="K32" s="651">
        <f t="shared" si="6"/>
        <v>226</v>
      </c>
      <c r="L32" s="651">
        <v>0</v>
      </c>
      <c r="M32" s="651">
        <f>SUM(M14:M31)</f>
        <v>0</v>
      </c>
      <c r="N32" s="651">
        <f>SUM(N14:N31)</f>
        <v>0</v>
      </c>
      <c r="O32" s="651">
        <v>1</v>
      </c>
      <c r="P32" s="651">
        <v>3</v>
      </c>
      <c r="Q32" s="313">
        <f>SUM(Q14:Q31)</f>
        <v>1120</v>
      </c>
      <c r="R32" s="313">
        <f>SUM(R14:R30)</f>
        <v>612</v>
      </c>
      <c r="S32" s="313">
        <f>SUM(S14:S31)</f>
        <v>442</v>
      </c>
      <c r="T32" s="313">
        <f>SUM(T14:T31)</f>
        <v>0</v>
      </c>
      <c r="U32" s="313">
        <f>SUM(U14:U31)</f>
        <v>260</v>
      </c>
      <c r="V32" s="313">
        <f>SUM(V14:V31)</f>
        <v>358</v>
      </c>
      <c r="W32" s="313">
        <v>0</v>
      </c>
      <c r="X32" s="313">
        <f>SUM(X14:X31)</f>
        <v>60</v>
      </c>
      <c r="Y32" s="313">
        <f>SUM(Y14:Y31)</f>
        <v>0</v>
      </c>
      <c r="Z32" s="313">
        <v>5</v>
      </c>
      <c r="AA32" s="313">
        <v>4</v>
      </c>
    </row>
    <row r="33" spans="1:27" s="114" customFormat="1" ht="21" thickBot="1">
      <c r="A33" s="652"/>
      <c r="B33" s="653" t="s">
        <v>43</v>
      </c>
      <c r="C33" s="654"/>
      <c r="D33" s="655"/>
      <c r="E33" s="656"/>
      <c r="F33" s="657"/>
      <c r="G33" s="658">
        <f>G32/J10</f>
        <v>34</v>
      </c>
      <c r="H33" s="659"/>
      <c r="I33" s="660"/>
      <c r="J33" s="660"/>
      <c r="K33" s="660"/>
      <c r="L33" s="660"/>
      <c r="M33" s="660"/>
      <c r="N33" s="660"/>
      <c r="O33" s="661"/>
      <c r="P33" s="662"/>
      <c r="Q33" s="657"/>
      <c r="R33" s="663">
        <f>SUM(R14:R30)/U10</f>
        <v>36</v>
      </c>
      <c r="S33" s="664"/>
      <c r="T33" s="654"/>
      <c r="U33" s="654"/>
      <c r="V33" s="654"/>
      <c r="W33" s="654"/>
      <c r="X33" s="654"/>
      <c r="Y33" s="654"/>
      <c r="Z33" s="665"/>
      <c r="AA33" s="666"/>
    </row>
    <row r="34" spans="1:27" s="114" customFormat="1" ht="21" thickBot="1">
      <c r="A34" s="667"/>
      <c r="B34" s="668" t="s">
        <v>44</v>
      </c>
      <c r="C34" s="656"/>
      <c r="D34" s="669"/>
      <c r="E34" s="656"/>
      <c r="F34" s="670"/>
      <c r="G34" s="671"/>
      <c r="H34" s="672"/>
      <c r="I34" s="656"/>
      <c r="J34" s="656"/>
      <c r="K34" s="656"/>
      <c r="L34" s="656"/>
      <c r="M34" s="656"/>
      <c r="N34" s="673"/>
      <c r="O34" s="313">
        <v>1</v>
      </c>
      <c r="P34" s="674"/>
      <c r="Q34" s="675"/>
      <c r="R34" s="676"/>
      <c r="S34" s="677"/>
      <c r="T34" s="677"/>
      <c r="U34" s="677"/>
      <c r="V34" s="677"/>
      <c r="W34" s="677"/>
      <c r="X34" s="677"/>
      <c r="Y34" s="673"/>
      <c r="Z34" s="313">
        <v>5</v>
      </c>
      <c r="AA34" s="678"/>
    </row>
    <row r="35" spans="1:27" s="114" customFormat="1" ht="21" thickBot="1">
      <c r="A35" s="667"/>
      <c r="B35" s="668" t="s">
        <v>45</v>
      </c>
      <c r="C35" s="656"/>
      <c r="D35" s="669"/>
      <c r="E35" s="656"/>
      <c r="F35" s="670"/>
      <c r="G35" s="673"/>
      <c r="H35" s="672"/>
      <c r="I35" s="656"/>
      <c r="J35" s="656"/>
      <c r="K35" s="656"/>
      <c r="L35" s="679"/>
      <c r="M35" s="656"/>
      <c r="N35" s="677"/>
      <c r="O35" s="671"/>
      <c r="P35" s="313">
        <v>3</v>
      </c>
      <c r="Q35" s="675"/>
      <c r="R35" s="677"/>
      <c r="S35" s="677"/>
      <c r="T35" s="677"/>
      <c r="U35" s="677"/>
      <c r="V35" s="677"/>
      <c r="W35" s="680"/>
      <c r="X35" s="677"/>
      <c r="Y35" s="677"/>
      <c r="Z35" s="671"/>
      <c r="AA35" s="313">
        <v>5</v>
      </c>
    </row>
    <row r="36" spans="1:27" s="114" customFormat="1" ht="21" thickBot="1">
      <c r="A36" s="667"/>
      <c r="B36" s="681" t="s">
        <v>46</v>
      </c>
      <c r="C36" s="679"/>
      <c r="D36" s="682"/>
      <c r="E36" s="679"/>
      <c r="F36" s="683"/>
      <c r="G36" s="682"/>
      <c r="H36" s="684"/>
      <c r="I36" s="685"/>
      <c r="J36" s="685"/>
      <c r="K36" s="686"/>
      <c r="L36" s="313">
        <v>0</v>
      </c>
      <c r="M36" s="687"/>
      <c r="N36" s="688"/>
      <c r="O36" s="688"/>
      <c r="P36" s="689"/>
      <c r="Q36" s="690"/>
      <c r="R36" s="680"/>
      <c r="S36" s="680"/>
      <c r="T36" s="680"/>
      <c r="U36" s="680"/>
      <c r="V36" s="691"/>
      <c r="W36" s="313">
        <v>0</v>
      </c>
      <c r="X36" s="683"/>
      <c r="Y36" s="679"/>
      <c r="Z36" s="680"/>
      <c r="AA36" s="692"/>
    </row>
    <row r="37" spans="1:27" s="114" customFormat="1" ht="21" thickBot="1">
      <c r="A37" s="693"/>
      <c r="B37" s="694" t="s">
        <v>47</v>
      </c>
      <c r="C37" s="695">
        <f>SUM(C33:C36)</f>
        <v>0</v>
      </c>
      <c r="D37" s="695">
        <f t="shared" ref="D37:AA37" si="7">SUM(D33:D36)</f>
        <v>0</v>
      </c>
      <c r="E37" s="695">
        <f t="shared" si="7"/>
        <v>0</v>
      </c>
      <c r="F37" s="696">
        <f t="shared" si="7"/>
        <v>0</v>
      </c>
      <c r="G37" s="697">
        <f>SUM(G33:G36)</f>
        <v>34</v>
      </c>
      <c r="H37" s="698">
        <f t="shared" si="7"/>
        <v>0</v>
      </c>
      <c r="I37" s="699">
        <f t="shared" si="7"/>
        <v>0</v>
      </c>
      <c r="J37" s="699">
        <f t="shared" si="7"/>
        <v>0</v>
      </c>
      <c r="K37" s="700">
        <f t="shared" si="7"/>
        <v>0</v>
      </c>
      <c r="L37" s="313">
        <f t="shared" si="7"/>
        <v>0</v>
      </c>
      <c r="M37" s="698">
        <f t="shared" si="7"/>
        <v>0</v>
      </c>
      <c r="N37" s="699">
        <f t="shared" si="7"/>
        <v>0</v>
      </c>
      <c r="O37" s="699">
        <f>SUM(O33:O36)</f>
        <v>1</v>
      </c>
      <c r="P37" s="699">
        <f t="shared" si="7"/>
        <v>3</v>
      </c>
      <c r="Q37" s="696">
        <f t="shared" si="7"/>
        <v>0</v>
      </c>
      <c r="R37" s="697">
        <f t="shared" si="7"/>
        <v>36</v>
      </c>
      <c r="S37" s="701">
        <f t="shared" si="7"/>
        <v>0</v>
      </c>
      <c r="T37" s="695">
        <f t="shared" si="7"/>
        <v>0</v>
      </c>
      <c r="U37" s="695">
        <f t="shared" si="7"/>
        <v>0</v>
      </c>
      <c r="V37" s="695">
        <f t="shared" si="7"/>
        <v>0</v>
      </c>
      <c r="W37" s="695">
        <f t="shared" si="7"/>
        <v>0</v>
      </c>
      <c r="X37" s="695">
        <f t="shared" si="7"/>
        <v>0</v>
      </c>
      <c r="Y37" s="695">
        <f t="shared" si="7"/>
        <v>0</v>
      </c>
      <c r="Z37" s="695">
        <f t="shared" si="7"/>
        <v>5</v>
      </c>
      <c r="AA37" s="702">
        <f t="shared" si="7"/>
        <v>5</v>
      </c>
    </row>
    <row r="38" spans="1:27" s="114" customFormat="1" ht="20.25">
      <c r="A38" s="703"/>
      <c r="B38" s="703"/>
      <c r="C38" s="704"/>
      <c r="D38" s="703"/>
      <c r="E38" s="704"/>
      <c r="F38" s="703"/>
      <c r="G38" s="703"/>
      <c r="H38" s="703"/>
      <c r="I38" s="703"/>
      <c r="J38" s="703"/>
      <c r="K38" s="703"/>
      <c r="L38" s="703"/>
      <c r="M38" s="703"/>
      <c r="N38" s="703"/>
      <c r="O38" s="703"/>
      <c r="P38" s="703"/>
      <c r="Q38" s="703"/>
      <c r="R38" s="703"/>
      <c r="S38" s="703"/>
      <c r="T38" s="703"/>
      <c r="U38" s="703"/>
      <c r="V38" s="703"/>
      <c r="W38" s="703"/>
      <c r="X38" s="703"/>
      <c r="Y38" s="703"/>
      <c r="Z38" s="703"/>
      <c r="AA38" s="703"/>
    </row>
    <row r="39" spans="1:27" ht="20.25">
      <c r="A39" s="62"/>
      <c r="B39" s="62"/>
      <c r="C39" s="63"/>
      <c r="D39" s="62"/>
      <c r="E39" s="63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</row>
    <row r="40" spans="1:27" ht="20.25">
      <c r="A40" s="62"/>
      <c r="B40" s="62"/>
      <c r="C40" s="63"/>
      <c r="D40" s="62"/>
      <c r="E40" s="63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</row>
    <row r="41" spans="1:27" ht="26.25">
      <c r="A41" s="1"/>
      <c r="B41" s="64" t="s">
        <v>85</v>
      </c>
      <c r="C41" s="64"/>
      <c r="D41" s="64"/>
      <c r="E41" s="64"/>
      <c r="F41" s="64"/>
      <c r="G41" s="64"/>
      <c r="H41" s="64"/>
      <c r="I41" s="64"/>
      <c r="J41" s="64"/>
      <c r="K41" s="64" t="s">
        <v>55</v>
      </c>
      <c r="L41" s="64"/>
      <c r="M41" s="64"/>
      <c r="N41" s="64"/>
      <c r="O41" s="64"/>
      <c r="P41" s="64"/>
      <c r="Q41" s="64"/>
      <c r="R41" s="65"/>
      <c r="S41" s="65"/>
      <c r="T41" s="66" t="s">
        <v>90</v>
      </c>
      <c r="U41" s="67"/>
      <c r="V41" s="67" t="s">
        <v>163</v>
      </c>
      <c r="W41" s="67"/>
      <c r="X41" s="67"/>
      <c r="Y41" s="68"/>
      <c r="Z41" s="68"/>
      <c r="AA41" s="68"/>
    </row>
    <row r="42" spans="1:27" ht="26.25">
      <c r="A42" s="69"/>
      <c r="B42" s="595"/>
      <c r="C42" s="595"/>
      <c r="D42" s="595"/>
      <c r="E42" s="595"/>
      <c r="F42" s="595"/>
      <c r="G42" s="595"/>
      <c r="H42" s="595"/>
      <c r="I42" s="595"/>
      <c r="J42" s="595"/>
      <c r="K42" s="69"/>
      <c r="L42" s="69"/>
      <c r="M42" s="69"/>
      <c r="N42" s="69"/>
      <c r="O42" s="69"/>
      <c r="P42" s="69"/>
      <c r="Q42" s="69"/>
      <c r="R42" s="69" t="s">
        <v>48</v>
      </c>
      <c r="S42" s="71"/>
      <c r="T42" s="72" t="s">
        <v>49</v>
      </c>
      <c r="U42" s="73" t="s">
        <v>89</v>
      </c>
      <c r="V42" s="73"/>
      <c r="W42" s="73"/>
      <c r="X42" s="72"/>
      <c r="Y42" s="72"/>
      <c r="Z42" s="74"/>
      <c r="AA42" s="74"/>
    </row>
    <row r="43" spans="1:27" ht="26.25">
      <c r="A43" s="69"/>
      <c r="B43" s="252"/>
      <c r="C43" s="252"/>
      <c r="D43" s="252"/>
      <c r="E43" s="252"/>
      <c r="F43" s="252"/>
      <c r="G43" s="252"/>
      <c r="H43" s="252"/>
      <c r="I43" s="252"/>
      <c r="J43" s="252"/>
      <c r="K43" s="69"/>
      <c r="L43" s="69"/>
      <c r="M43" s="69"/>
      <c r="N43" s="69"/>
      <c r="O43" s="69"/>
      <c r="P43" s="69"/>
      <c r="Q43" s="69"/>
      <c r="R43" s="69"/>
      <c r="S43" s="71"/>
      <c r="T43" s="72"/>
      <c r="U43" s="73"/>
      <c r="V43" s="73"/>
      <c r="W43" s="73"/>
      <c r="X43" s="72"/>
      <c r="Y43" s="72"/>
      <c r="Z43" s="74"/>
      <c r="AA43" s="74"/>
    </row>
    <row r="44" spans="1:27" ht="26.25">
      <c r="A44" s="69"/>
      <c r="B44" s="252"/>
      <c r="C44" s="252"/>
      <c r="D44" s="252"/>
      <c r="E44" s="252"/>
      <c r="F44" s="252"/>
      <c r="G44" s="252"/>
      <c r="H44" s="252"/>
      <c r="I44" s="252"/>
      <c r="J44" s="252"/>
      <c r="K44" s="64"/>
      <c r="L44" s="64"/>
      <c r="M44" s="64"/>
      <c r="N44" s="64"/>
      <c r="O44" s="64"/>
      <c r="P44" s="64"/>
      <c r="Q44" s="64"/>
      <c r="R44" s="64"/>
      <c r="S44" s="64"/>
      <c r="T44" s="66"/>
      <c r="U44" s="66"/>
      <c r="V44" s="66"/>
      <c r="W44" s="66"/>
      <c r="X44" s="75"/>
      <c r="Y44" s="75"/>
      <c r="Z44" s="76"/>
      <c r="AA44" s="76"/>
    </row>
    <row r="45" spans="1:27" ht="26.25">
      <c r="A45" s="69"/>
      <c r="B45" s="252"/>
      <c r="C45" s="252"/>
      <c r="D45" s="252"/>
      <c r="E45" s="252"/>
      <c r="F45" s="252"/>
      <c r="G45" s="252"/>
      <c r="H45" s="252"/>
      <c r="I45" s="252"/>
      <c r="J45" s="252"/>
      <c r="K45" s="64" t="s">
        <v>50</v>
      </c>
      <c r="L45" s="64"/>
      <c r="M45" s="64"/>
      <c r="N45" s="64"/>
      <c r="O45" s="64"/>
      <c r="P45" s="64"/>
      <c r="Q45" s="64"/>
      <c r="R45" s="65"/>
      <c r="S45" s="65"/>
      <c r="T45" s="66"/>
      <c r="U45" s="67"/>
      <c r="V45" s="67"/>
      <c r="W45" s="67" t="s">
        <v>145</v>
      </c>
      <c r="X45" s="67"/>
      <c r="Y45" s="68"/>
      <c r="Z45" s="76"/>
      <c r="AA45" s="76"/>
    </row>
    <row r="46" spans="1:27" ht="26.25">
      <c r="A46" s="69"/>
      <c r="B46" s="252"/>
      <c r="C46" s="252"/>
      <c r="D46" s="252"/>
      <c r="E46" s="252"/>
      <c r="F46" s="252"/>
      <c r="G46" s="252"/>
      <c r="H46" s="252"/>
      <c r="I46" s="252"/>
      <c r="J46" s="252"/>
      <c r="K46" s="69"/>
      <c r="L46" s="69"/>
      <c r="M46" s="69"/>
      <c r="N46" s="69"/>
      <c r="O46" s="69"/>
      <c r="P46" s="69"/>
      <c r="Q46" s="69"/>
      <c r="R46" s="69" t="s">
        <v>48</v>
      </c>
      <c r="S46" s="71"/>
      <c r="T46" s="72" t="s">
        <v>51</v>
      </c>
      <c r="U46" s="73" t="s">
        <v>89</v>
      </c>
      <c r="V46" s="73"/>
      <c r="W46" s="73"/>
      <c r="X46" s="72"/>
      <c r="Y46" s="72"/>
      <c r="Z46" s="76"/>
      <c r="AA46" s="76"/>
    </row>
  </sheetData>
  <mergeCells count="42">
    <mergeCell ref="A33:A37"/>
    <mergeCell ref="B42:J42"/>
    <mergeCell ref="G12:G13"/>
    <mergeCell ref="H12:J12"/>
    <mergeCell ref="O12:O13"/>
    <mergeCell ref="M11:M13"/>
    <mergeCell ref="N11:N13"/>
    <mergeCell ref="O11:P11"/>
    <mergeCell ref="X11:X13"/>
    <mergeCell ref="Y11:Y13"/>
    <mergeCell ref="Z11:AA11"/>
    <mergeCell ref="Z12:Z13"/>
    <mergeCell ref="AA12:AA13"/>
    <mergeCell ref="Q11:Q13"/>
    <mergeCell ref="W11:W13"/>
    <mergeCell ref="P12:P13"/>
    <mergeCell ref="R12:R13"/>
    <mergeCell ref="S12:U12"/>
    <mergeCell ref="R11:U11"/>
    <mergeCell ref="V11:V13"/>
    <mergeCell ref="W7:AA7"/>
    <mergeCell ref="A8:AA8"/>
    <mergeCell ref="A9:AA9"/>
    <mergeCell ref="A10:A13"/>
    <mergeCell ref="B10:B13"/>
    <mergeCell ref="C10:C13"/>
    <mergeCell ref="D10:D13"/>
    <mergeCell ref="E10:E13"/>
    <mergeCell ref="F10:I10"/>
    <mergeCell ref="K10:P10"/>
    <mergeCell ref="Q10:T10"/>
    <mergeCell ref="V10:AA10"/>
    <mergeCell ref="F11:F13"/>
    <mergeCell ref="G11:J11"/>
    <mergeCell ref="K11:K13"/>
    <mergeCell ref="L11:L13"/>
    <mergeCell ref="C6:AA6"/>
    <mergeCell ref="C1:AA1"/>
    <mergeCell ref="C2:AA2"/>
    <mergeCell ref="C3:AA3"/>
    <mergeCell ref="C4:AA4"/>
    <mergeCell ref="C5:AA5"/>
  </mergeCells>
  <printOptions horizontalCentered="1"/>
  <pageMargins left="0.59055118110236227" right="0.70866141732283472" top="0.59055118110236227" bottom="0.74803149606299213" header="0.31496062992125984" footer="0.31496062992125984"/>
  <pageSetup paperSize="9" scale="41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A44"/>
  <sheetViews>
    <sheetView topLeftCell="A22" zoomScale="55" zoomScaleNormal="55" workbookViewId="0">
      <selection activeCell="AK13" sqref="AK13"/>
    </sheetView>
  </sheetViews>
  <sheetFormatPr defaultRowHeight="15"/>
  <cols>
    <col min="2" max="2" width="94.28515625" customWidth="1"/>
  </cols>
  <sheetData>
    <row r="1" spans="1:27" ht="26.25">
      <c r="A1" s="1" t="s">
        <v>0</v>
      </c>
      <c r="B1" s="1"/>
      <c r="C1" s="559" t="s">
        <v>1</v>
      </c>
      <c r="D1" s="559"/>
      <c r="E1" s="559"/>
      <c r="F1" s="559"/>
      <c r="G1" s="559"/>
      <c r="H1" s="559"/>
      <c r="I1" s="559"/>
      <c r="J1" s="559"/>
      <c r="K1" s="559"/>
      <c r="L1" s="559"/>
      <c r="M1" s="559"/>
      <c r="N1" s="559"/>
      <c r="O1" s="559"/>
      <c r="P1" s="559"/>
      <c r="Q1" s="559"/>
      <c r="R1" s="559"/>
      <c r="S1" s="559"/>
      <c r="T1" s="559"/>
      <c r="U1" s="559"/>
      <c r="V1" s="559"/>
      <c r="W1" s="559"/>
      <c r="X1" s="559"/>
      <c r="Y1" s="559"/>
      <c r="Z1" s="559"/>
      <c r="AA1" s="559"/>
    </row>
    <row r="2" spans="1:27" ht="26.25">
      <c r="A2" s="1" t="s">
        <v>2</v>
      </c>
      <c r="B2" s="1"/>
      <c r="C2" s="559"/>
      <c r="D2" s="559"/>
      <c r="E2" s="559"/>
      <c r="F2" s="559"/>
      <c r="G2" s="559"/>
      <c r="H2" s="559"/>
      <c r="I2" s="559"/>
      <c r="J2" s="559"/>
      <c r="K2" s="559"/>
      <c r="L2" s="559"/>
      <c r="M2" s="559"/>
      <c r="N2" s="559"/>
      <c r="O2" s="559"/>
      <c r="P2" s="559"/>
      <c r="Q2" s="559"/>
      <c r="R2" s="559"/>
      <c r="S2" s="559"/>
      <c r="T2" s="559"/>
      <c r="U2" s="559"/>
      <c r="V2" s="559"/>
      <c r="W2" s="559"/>
      <c r="X2" s="559"/>
      <c r="Y2" s="559"/>
      <c r="Z2" s="559"/>
      <c r="AA2" s="559"/>
    </row>
    <row r="3" spans="1:27" ht="26.25">
      <c r="A3" s="1"/>
      <c r="B3" s="1"/>
      <c r="C3" s="560" t="s">
        <v>3</v>
      </c>
      <c r="D3" s="560"/>
      <c r="E3" s="560"/>
      <c r="F3" s="560"/>
      <c r="G3" s="560"/>
      <c r="H3" s="560"/>
      <c r="I3" s="560"/>
      <c r="J3" s="560"/>
      <c r="K3" s="560"/>
      <c r="L3" s="560"/>
      <c r="M3" s="560"/>
      <c r="N3" s="560"/>
      <c r="O3" s="560"/>
      <c r="P3" s="560"/>
      <c r="Q3" s="560"/>
      <c r="R3" s="560"/>
      <c r="S3" s="560"/>
      <c r="T3" s="560"/>
      <c r="U3" s="560"/>
      <c r="V3" s="560"/>
      <c r="W3" s="560"/>
      <c r="X3" s="560"/>
      <c r="Y3" s="560"/>
      <c r="Z3" s="560"/>
      <c r="AA3" s="560"/>
    </row>
    <row r="4" spans="1:27" ht="26.25">
      <c r="A4" s="1" t="s">
        <v>4</v>
      </c>
      <c r="B4" s="1"/>
      <c r="C4" s="559" t="s">
        <v>84</v>
      </c>
      <c r="D4" s="559"/>
      <c r="E4" s="559"/>
      <c r="F4" s="559"/>
      <c r="G4" s="559"/>
      <c r="H4" s="559"/>
      <c r="I4" s="559"/>
      <c r="J4" s="559"/>
      <c r="K4" s="559"/>
      <c r="L4" s="559"/>
      <c r="M4" s="559"/>
      <c r="N4" s="559"/>
      <c r="O4" s="559"/>
      <c r="P4" s="559"/>
      <c r="Q4" s="559"/>
      <c r="R4" s="559"/>
      <c r="S4" s="559"/>
      <c r="T4" s="559"/>
      <c r="U4" s="559"/>
      <c r="V4" s="559"/>
      <c r="W4" s="559"/>
      <c r="X4" s="559"/>
      <c r="Y4" s="559"/>
      <c r="Z4" s="559"/>
      <c r="AA4" s="559"/>
    </row>
    <row r="5" spans="1:27" ht="26.25">
      <c r="A5" s="1" t="s">
        <v>5</v>
      </c>
      <c r="B5" s="1"/>
      <c r="C5" s="561" t="s">
        <v>200</v>
      </c>
      <c r="D5" s="561"/>
      <c r="E5" s="561"/>
      <c r="F5" s="561"/>
      <c r="G5" s="561"/>
      <c r="H5" s="561"/>
      <c r="I5" s="561"/>
      <c r="J5" s="561"/>
      <c r="K5" s="561"/>
      <c r="L5" s="561"/>
      <c r="M5" s="561"/>
      <c r="N5" s="561"/>
      <c r="O5" s="561"/>
      <c r="P5" s="561"/>
      <c r="Q5" s="561"/>
      <c r="R5" s="561"/>
      <c r="S5" s="561"/>
      <c r="T5" s="561"/>
      <c r="U5" s="561"/>
      <c r="V5" s="561"/>
      <c r="W5" s="561"/>
      <c r="X5" s="561"/>
      <c r="Y5" s="561"/>
      <c r="Z5" s="561"/>
      <c r="AA5" s="561"/>
    </row>
    <row r="6" spans="1:27" ht="26.25">
      <c r="A6" s="1" t="s">
        <v>179</v>
      </c>
      <c r="B6" s="1"/>
      <c r="C6" s="559" t="s">
        <v>6</v>
      </c>
      <c r="D6" s="559"/>
      <c r="E6" s="559"/>
      <c r="F6" s="559"/>
      <c r="G6" s="559"/>
      <c r="H6" s="559"/>
      <c r="I6" s="559"/>
      <c r="J6" s="559"/>
      <c r="K6" s="559"/>
      <c r="L6" s="559"/>
      <c r="M6" s="559"/>
      <c r="N6" s="559"/>
      <c r="O6" s="559"/>
      <c r="P6" s="559"/>
      <c r="Q6" s="559"/>
      <c r="R6" s="559"/>
      <c r="S6" s="559"/>
      <c r="T6" s="559"/>
      <c r="U6" s="559"/>
      <c r="V6" s="559"/>
      <c r="W6" s="559"/>
      <c r="X6" s="559"/>
      <c r="Y6" s="559"/>
      <c r="Z6" s="559"/>
      <c r="AA6" s="559"/>
    </row>
    <row r="7" spans="1:27" ht="27" thickBo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562"/>
      <c r="X7" s="562"/>
      <c r="Y7" s="562"/>
      <c r="Z7" s="562"/>
      <c r="AA7" s="562"/>
    </row>
    <row r="8" spans="1:27" ht="21" thickBot="1">
      <c r="A8" s="563" t="s">
        <v>210</v>
      </c>
      <c r="B8" s="564"/>
      <c r="C8" s="564"/>
      <c r="D8" s="564"/>
      <c r="E8" s="564"/>
      <c r="F8" s="564"/>
      <c r="G8" s="564"/>
      <c r="H8" s="564"/>
      <c r="I8" s="564"/>
      <c r="J8" s="564"/>
      <c r="K8" s="564"/>
      <c r="L8" s="564"/>
      <c r="M8" s="564"/>
      <c r="N8" s="564"/>
      <c r="O8" s="564"/>
      <c r="P8" s="564"/>
      <c r="Q8" s="564"/>
      <c r="R8" s="564"/>
      <c r="S8" s="564"/>
      <c r="T8" s="564"/>
      <c r="U8" s="564"/>
      <c r="V8" s="564"/>
      <c r="W8" s="564"/>
      <c r="X8" s="564"/>
      <c r="Y8" s="564"/>
      <c r="Z8" s="564"/>
      <c r="AA8" s="565"/>
    </row>
    <row r="9" spans="1:27" ht="21" thickBot="1">
      <c r="A9" s="563" t="s">
        <v>62</v>
      </c>
      <c r="B9" s="564"/>
      <c r="C9" s="564"/>
      <c r="D9" s="564"/>
      <c r="E9" s="564"/>
      <c r="F9" s="564"/>
      <c r="G9" s="564"/>
      <c r="H9" s="564"/>
      <c r="I9" s="564"/>
      <c r="J9" s="564"/>
      <c r="K9" s="564"/>
      <c r="L9" s="564"/>
      <c r="M9" s="564"/>
      <c r="N9" s="564"/>
      <c r="O9" s="564"/>
      <c r="P9" s="564"/>
      <c r="Q9" s="564"/>
      <c r="R9" s="564"/>
      <c r="S9" s="564"/>
      <c r="T9" s="564"/>
      <c r="U9" s="564"/>
      <c r="V9" s="564"/>
      <c r="W9" s="564"/>
      <c r="X9" s="564"/>
      <c r="Y9" s="564"/>
      <c r="Z9" s="564"/>
      <c r="AA9" s="565"/>
    </row>
    <row r="10" spans="1:27" ht="21" thickBot="1">
      <c r="A10" s="566" t="s">
        <v>7</v>
      </c>
      <c r="B10" s="569" t="s">
        <v>8</v>
      </c>
      <c r="C10" s="566" t="s">
        <v>9</v>
      </c>
      <c r="D10" s="572" t="s">
        <v>10</v>
      </c>
      <c r="E10" s="573" t="s">
        <v>11</v>
      </c>
      <c r="F10" s="574" t="s">
        <v>106</v>
      </c>
      <c r="G10" s="575"/>
      <c r="H10" s="575"/>
      <c r="I10" s="575"/>
      <c r="J10" s="89">
        <v>15</v>
      </c>
      <c r="K10" s="575" t="s">
        <v>12</v>
      </c>
      <c r="L10" s="575"/>
      <c r="M10" s="575"/>
      <c r="N10" s="575"/>
      <c r="O10" s="575"/>
      <c r="P10" s="576"/>
      <c r="Q10" s="574" t="s">
        <v>107</v>
      </c>
      <c r="R10" s="575"/>
      <c r="S10" s="575"/>
      <c r="T10" s="576"/>
      <c r="U10" s="89">
        <v>17</v>
      </c>
      <c r="V10" s="574" t="s">
        <v>12</v>
      </c>
      <c r="W10" s="575"/>
      <c r="X10" s="575"/>
      <c r="Y10" s="575"/>
      <c r="Z10" s="575"/>
      <c r="AA10" s="576"/>
    </row>
    <row r="11" spans="1:27" ht="21" thickBot="1">
      <c r="A11" s="567"/>
      <c r="B11" s="570"/>
      <c r="C11" s="567"/>
      <c r="D11" s="572"/>
      <c r="E11" s="573"/>
      <c r="F11" s="577" t="s">
        <v>13</v>
      </c>
      <c r="G11" s="578" t="s">
        <v>14</v>
      </c>
      <c r="H11" s="579"/>
      <c r="I11" s="579"/>
      <c r="J11" s="579"/>
      <c r="K11" s="580" t="s">
        <v>15</v>
      </c>
      <c r="L11" s="582" t="s">
        <v>16</v>
      </c>
      <c r="M11" s="582" t="s">
        <v>17</v>
      </c>
      <c r="N11" s="582" t="s">
        <v>18</v>
      </c>
      <c r="O11" s="588" t="s">
        <v>19</v>
      </c>
      <c r="P11" s="589"/>
      <c r="Q11" s="568" t="s">
        <v>13</v>
      </c>
      <c r="R11" s="578" t="s">
        <v>14</v>
      </c>
      <c r="S11" s="579"/>
      <c r="T11" s="579"/>
      <c r="U11" s="579"/>
      <c r="V11" s="580" t="s">
        <v>15</v>
      </c>
      <c r="W11" s="582" t="s">
        <v>16</v>
      </c>
      <c r="X11" s="582" t="s">
        <v>17</v>
      </c>
      <c r="Y11" s="582" t="s">
        <v>18</v>
      </c>
      <c r="Z11" s="588" t="s">
        <v>19</v>
      </c>
      <c r="AA11" s="589"/>
    </row>
    <row r="12" spans="1:27" ht="21" thickBot="1">
      <c r="A12" s="567"/>
      <c r="B12" s="570"/>
      <c r="C12" s="567"/>
      <c r="D12" s="572"/>
      <c r="E12" s="573"/>
      <c r="F12" s="577"/>
      <c r="G12" s="586" t="s">
        <v>13</v>
      </c>
      <c r="H12" s="587" t="s">
        <v>20</v>
      </c>
      <c r="I12" s="587"/>
      <c r="J12" s="587"/>
      <c r="K12" s="581"/>
      <c r="L12" s="583"/>
      <c r="M12" s="583"/>
      <c r="N12" s="583"/>
      <c r="O12" s="590" t="s">
        <v>21</v>
      </c>
      <c r="P12" s="584" t="s">
        <v>22</v>
      </c>
      <c r="Q12" s="572"/>
      <c r="R12" s="586" t="s">
        <v>13</v>
      </c>
      <c r="S12" s="587" t="s">
        <v>20</v>
      </c>
      <c r="T12" s="587"/>
      <c r="U12" s="587"/>
      <c r="V12" s="581"/>
      <c r="W12" s="583"/>
      <c r="X12" s="583"/>
      <c r="Y12" s="583"/>
      <c r="Z12" s="590" t="s">
        <v>23</v>
      </c>
      <c r="AA12" s="584" t="s">
        <v>24</v>
      </c>
    </row>
    <row r="13" spans="1:27" ht="246" customHeight="1" thickBot="1">
      <c r="A13" s="568"/>
      <c r="B13" s="571"/>
      <c r="C13" s="568"/>
      <c r="D13" s="572"/>
      <c r="E13" s="573"/>
      <c r="F13" s="577"/>
      <c r="G13" s="586"/>
      <c r="H13" s="2" t="s">
        <v>25</v>
      </c>
      <c r="I13" s="3" t="s">
        <v>26</v>
      </c>
      <c r="J13" s="4" t="s">
        <v>27</v>
      </c>
      <c r="K13" s="581"/>
      <c r="L13" s="583"/>
      <c r="M13" s="583"/>
      <c r="N13" s="583"/>
      <c r="O13" s="591"/>
      <c r="P13" s="585"/>
      <c r="Q13" s="572"/>
      <c r="R13" s="586"/>
      <c r="S13" s="2" t="s">
        <v>25</v>
      </c>
      <c r="T13" s="3" t="s">
        <v>26</v>
      </c>
      <c r="U13" s="4" t="s">
        <v>27</v>
      </c>
      <c r="V13" s="581"/>
      <c r="W13" s="583"/>
      <c r="X13" s="583"/>
      <c r="Y13" s="583"/>
      <c r="Z13" s="591"/>
      <c r="AA13" s="585"/>
    </row>
    <row r="14" spans="1:27" ht="20.25">
      <c r="A14" s="82" t="s">
        <v>28</v>
      </c>
      <c r="B14" s="97" t="s">
        <v>109</v>
      </c>
      <c r="C14" s="101">
        <v>90</v>
      </c>
      <c r="D14" s="200">
        <f>E14/30</f>
        <v>3</v>
      </c>
      <c r="E14" s="203">
        <f>F14+Q14</f>
        <v>90</v>
      </c>
      <c r="F14" s="208">
        <f>G14+K14</f>
        <v>90</v>
      </c>
      <c r="G14" s="205">
        <f>H14+I14+J14</f>
        <v>30</v>
      </c>
      <c r="H14" s="144">
        <v>6</v>
      </c>
      <c r="I14" s="6"/>
      <c r="J14" s="10">
        <v>24</v>
      </c>
      <c r="K14" s="9">
        <v>60</v>
      </c>
      <c r="L14" s="6"/>
      <c r="M14" s="6"/>
      <c r="N14" s="6"/>
      <c r="O14" s="6" t="s">
        <v>93</v>
      </c>
      <c r="P14" s="7"/>
      <c r="Q14" s="104">
        <f>R14+V14</f>
        <v>0</v>
      </c>
      <c r="R14" s="205">
        <f>S14+T14+U14</f>
        <v>0</v>
      </c>
      <c r="S14" s="144"/>
      <c r="T14" s="6"/>
      <c r="U14" s="7"/>
      <c r="V14" s="9"/>
      <c r="W14" s="6"/>
      <c r="X14" s="6"/>
      <c r="Y14" s="6"/>
      <c r="Z14" s="6"/>
      <c r="AA14" s="10"/>
    </row>
    <row r="15" spans="1:27" ht="20.25">
      <c r="A15" s="88" t="s">
        <v>29</v>
      </c>
      <c r="B15" s="98" t="s">
        <v>110</v>
      </c>
      <c r="C15" s="102">
        <v>150</v>
      </c>
      <c r="D15" s="201">
        <f t="shared" ref="D15:D29" si="0">E15/30</f>
        <v>5</v>
      </c>
      <c r="E15" s="204">
        <f t="shared" ref="E15:E28" si="1">F15+Q15</f>
        <v>150</v>
      </c>
      <c r="F15" s="209">
        <f t="shared" ref="F15:F29" si="2">G15+K15</f>
        <v>90</v>
      </c>
      <c r="G15" s="206">
        <f t="shared" ref="G15:G29" si="3">H15+I15+J15</f>
        <v>60</v>
      </c>
      <c r="H15" s="145"/>
      <c r="I15" s="12"/>
      <c r="J15" s="16">
        <f>4*15</f>
        <v>60</v>
      </c>
      <c r="K15" s="15">
        <v>30</v>
      </c>
      <c r="L15" s="12"/>
      <c r="M15" s="12"/>
      <c r="N15" s="12"/>
      <c r="O15" s="12"/>
      <c r="P15" s="13" t="s">
        <v>58</v>
      </c>
      <c r="Q15" s="105">
        <f t="shared" ref="Q15:Q29" si="4">R15+V15</f>
        <v>60</v>
      </c>
      <c r="R15" s="206">
        <f t="shared" ref="R15:R29" si="5">S15+T15+U15</f>
        <v>34</v>
      </c>
      <c r="S15" s="145"/>
      <c r="T15" s="12"/>
      <c r="U15" s="13">
        <f>34</f>
        <v>34</v>
      </c>
      <c r="V15" s="15">
        <v>26</v>
      </c>
      <c r="W15" s="12"/>
      <c r="X15" s="12"/>
      <c r="Y15" s="12"/>
      <c r="Z15" s="12" t="s">
        <v>97</v>
      </c>
      <c r="AA15" s="16"/>
    </row>
    <row r="16" spans="1:27" ht="20.25">
      <c r="A16" s="88" t="s">
        <v>30</v>
      </c>
      <c r="B16" s="98" t="s">
        <v>211</v>
      </c>
      <c r="C16" s="102">
        <v>60</v>
      </c>
      <c r="D16" s="201">
        <f t="shared" si="0"/>
        <v>2</v>
      </c>
      <c r="E16" s="204">
        <f t="shared" si="1"/>
        <v>60</v>
      </c>
      <c r="F16" s="209">
        <f t="shared" si="2"/>
        <v>60</v>
      </c>
      <c r="G16" s="206">
        <f t="shared" si="3"/>
        <v>30</v>
      </c>
      <c r="H16" s="145">
        <v>16</v>
      </c>
      <c r="I16" s="12"/>
      <c r="J16" s="16">
        <v>14</v>
      </c>
      <c r="K16" s="15">
        <v>30</v>
      </c>
      <c r="L16" s="12"/>
      <c r="M16" s="12"/>
      <c r="N16" s="12"/>
      <c r="O16" s="12"/>
      <c r="P16" s="13" t="s">
        <v>58</v>
      </c>
      <c r="Q16" s="105">
        <f t="shared" si="4"/>
        <v>0</v>
      </c>
      <c r="R16" s="206">
        <f t="shared" si="5"/>
        <v>0</v>
      </c>
      <c r="S16" s="145"/>
      <c r="T16" s="12"/>
      <c r="U16" s="13"/>
      <c r="V16" s="15"/>
      <c r="W16" s="12"/>
      <c r="X16" s="12"/>
      <c r="Y16" s="12"/>
      <c r="Z16" s="12"/>
      <c r="AA16" s="16"/>
    </row>
    <row r="17" spans="1:27" ht="20.25">
      <c r="A17" s="88" t="s">
        <v>31</v>
      </c>
      <c r="B17" s="98" t="s">
        <v>112</v>
      </c>
      <c r="C17" s="102">
        <v>120</v>
      </c>
      <c r="D17" s="201">
        <f t="shared" si="0"/>
        <v>4</v>
      </c>
      <c r="E17" s="204">
        <f t="shared" si="1"/>
        <v>120</v>
      </c>
      <c r="F17" s="209">
        <f t="shared" si="2"/>
        <v>0</v>
      </c>
      <c r="G17" s="206">
        <f t="shared" si="3"/>
        <v>0</v>
      </c>
      <c r="H17" s="145"/>
      <c r="I17" s="12"/>
      <c r="J17" s="16"/>
      <c r="K17" s="15"/>
      <c r="L17" s="12"/>
      <c r="M17" s="12"/>
      <c r="N17" s="12"/>
      <c r="O17" s="12"/>
      <c r="P17" s="13"/>
      <c r="Q17" s="105">
        <f t="shared" si="4"/>
        <v>120</v>
      </c>
      <c r="R17" s="206">
        <f t="shared" si="5"/>
        <v>68</v>
      </c>
      <c r="S17" s="145">
        <v>34</v>
      </c>
      <c r="T17" s="12"/>
      <c r="U17" s="13">
        <v>34</v>
      </c>
      <c r="V17" s="15">
        <v>52</v>
      </c>
      <c r="W17" s="12"/>
      <c r="X17" s="12"/>
      <c r="Y17" s="12"/>
      <c r="Z17" s="12" t="s">
        <v>97</v>
      </c>
      <c r="AA17" s="16"/>
    </row>
    <row r="18" spans="1:27" ht="20.25">
      <c r="A18" s="88" t="s">
        <v>32</v>
      </c>
      <c r="B18" s="98" t="s">
        <v>184</v>
      </c>
      <c r="C18" s="102">
        <v>120</v>
      </c>
      <c r="D18" s="201">
        <f t="shared" si="0"/>
        <v>4</v>
      </c>
      <c r="E18" s="204">
        <f t="shared" si="1"/>
        <v>120</v>
      </c>
      <c r="F18" s="209">
        <f t="shared" si="2"/>
        <v>0</v>
      </c>
      <c r="G18" s="206">
        <f t="shared" si="3"/>
        <v>0</v>
      </c>
      <c r="H18" s="145"/>
      <c r="I18" s="12"/>
      <c r="J18" s="16"/>
      <c r="K18" s="15"/>
      <c r="L18" s="12"/>
      <c r="M18" s="12"/>
      <c r="N18" s="12"/>
      <c r="O18" s="12"/>
      <c r="P18" s="13"/>
      <c r="Q18" s="105">
        <f t="shared" si="4"/>
        <v>120</v>
      </c>
      <c r="R18" s="206">
        <f t="shared" si="5"/>
        <v>68</v>
      </c>
      <c r="S18" s="145">
        <v>34</v>
      </c>
      <c r="T18" s="12"/>
      <c r="U18" s="13">
        <v>34</v>
      </c>
      <c r="V18" s="15">
        <v>52</v>
      </c>
      <c r="W18" s="12"/>
      <c r="X18" s="12"/>
      <c r="Y18" s="12"/>
      <c r="Z18" s="12"/>
      <c r="AA18" s="16" t="s">
        <v>206</v>
      </c>
    </row>
    <row r="19" spans="1:27" ht="20.25">
      <c r="A19" s="88" t="s">
        <v>33</v>
      </c>
      <c r="B19" s="98" t="s">
        <v>212</v>
      </c>
      <c r="C19" s="102">
        <v>150</v>
      </c>
      <c r="D19" s="201">
        <f t="shared" si="0"/>
        <v>5</v>
      </c>
      <c r="E19" s="204">
        <f t="shared" si="1"/>
        <v>150</v>
      </c>
      <c r="F19" s="209">
        <f t="shared" si="2"/>
        <v>150</v>
      </c>
      <c r="G19" s="206">
        <f t="shared" si="3"/>
        <v>60</v>
      </c>
      <c r="H19" s="145">
        <v>30</v>
      </c>
      <c r="I19" s="12"/>
      <c r="J19" s="16">
        <v>30</v>
      </c>
      <c r="K19" s="15">
        <v>90</v>
      </c>
      <c r="L19" s="12"/>
      <c r="M19" s="12"/>
      <c r="N19" s="12"/>
      <c r="O19" s="12" t="s">
        <v>97</v>
      </c>
      <c r="P19" s="13"/>
      <c r="Q19" s="105">
        <f t="shared" si="4"/>
        <v>0</v>
      </c>
      <c r="R19" s="206">
        <f t="shared" si="5"/>
        <v>0</v>
      </c>
      <c r="S19" s="145"/>
      <c r="T19" s="12"/>
      <c r="U19" s="13"/>
      <c r="V19" s="15"/>
      <c r="W19" s="12"/>
      <c r="X19" s="12"/>
      <c r="Y19" s="12"/>
      <c r="Z19" s="12"/>
      <c r="AA19" s="16"/>
    </row>
    <row r="20" spans="1:27" ht="20.25">
      <c r="A20" s="88" t="s">
        <v>34</v>
      </c>
      <c r="B20" s="98" t="s">
        <v>170</v>
      </c>
      <c r="C20" s="102">
        <v>150</v>
      </c>
      <c r="D20" s="201">
        <f t="shared" si="0"/>
        <v>5</v>
      </c>
      <c r="E20" s="204">
        <f t="shared" si="1"/>
        <v>150</v>
      </c>
      <c r="F20" s="209">
        <f t="shared" si="2"/>
        <v>150</v>
      </c>
      <c r="G20" s="206">
        <f t="shared" si="3"/>
        <v>60</v>
      </c>
      <c r="H20" s="145">
        <v>30</v>
      </c>
      <c r="I20" s="12"/>
      <c r="J20" s="16">
        <v>30</v>
      </c>
      <c r="K20" s="15">
        <v>90</v>
      </c>
      <c r="L20" s="12"/>
      <c r="M20" s="12"/>
      <c r="N20" s="12"/>
      <c r="O20" s="12" t="s">
        <v>97</v>
      </c>
      <c r="P20" s="13"/>
      <c r="Q20" s="105">
        <f t="shared" si="4"/>
        <v>0</v>
      </c>
      <c r="R20" s="206">
        <f t="shared" si="5"/>
        <v>0</v>
      </c>
      <c r="S20" s="145"/>
      <c r="T20" s="12"/>
      <c r="U20" s="13"/>
      <c r="V20" s="15"/>
      <c r="W20" s="12"/>
      <c r="X20" s="12"/>
      <c r="Y20" s="12"/>
      <c r="Z20" s="12"/>
      <c r="AA20" s="16"/>
    </row>
    <row r="21" spans="1:27" ht="20.25">
      <c r="A21" s="88" t="s">
        <v>35</v>
      </c>
      <c r="B21" s="98" t="s">
        <v>187</v>
      </c>
      <c r="C21" s="102">
        <v>150</v>
      </c>
      <c r="D21" s="201">
        <f t="shared" si="0"/>
        <v>5</v>
      </c>
      <c r="E21" s="204">
        <f t="shared" si="1"/>
        <v>150</v>
      </c>
      <c r="F21" s="209">
        <f t="shared" si="2"/>
        <v>150</v>
      </c>
      <c r="G21" s="206">
        <f t="shared" si="3"/>
        <v>60</v>
      </c>
      <c r="H21" s="145">
        <v>30</v>
      </c>
      <c r="I21" s="12"/>
      <c r="J21" s="16">
        <v>30</v>
      </c>
      <c r="K21" s="15">
        <v>90</v>
      </c>
      <c r="L21" s="12"/>
      <c r="M21" s="12"/>
      <c r="N21" s="12"/>
      <c r="O21" s="12" t="s">
        <v>97</v>
      </c>
      <c r="P21" s="13"/>
      <c r="Q21" s="105">
        <f t="shared" si="4"/>
        <v>0</v>
      </c>
      <c r="R21" s="206">
        <f t="shared" si="5"/>
        <v>0</v>
      </c>
      <c r="S21" s="145"/>
      <c r="T21" s="12"/>
      <c r="U21" s="13"/>
      <c r="V21" s="15"/>
      <c r="W21" s="12"/>
      <c r="X21" s="12"/>
      <c r="Y21" s="12"/>
      <c r="Z21" s="12"/>
      <c r="AA21" s="16"/>
    </row>
    <row r="22" spans="1:27" ht="20.25">
      <c r="A22" s="88" t="s">
        <v>36</v>
      </c>
      <c r="B22" s="98" t="s">
        <v>188</v>
      </c>
      <c r="C22" s="102">
        <v>150</v>
      </c>
      <c r="D22" s="201">
        <f t="shared" si="0"/>
        <v>5</v>
      </c>
      <c r="E22" s="204">
        <f t="shared" si="1"/>
        <v>150</v>
      </c>
      <c r="F22" s="209">
        <f t="shared" si="2"/>
        <v>0</v>
      </c>
      <c r="G22" s="206">
        <f t="shared" si="3"/>
        <v>0</v>
      </c>
      <c r="H22" s="145"/>
      <c r="I22" s="12"/>
      <c r="J22" s="16"/>
      <c r="K22" s="15"/>
      <c r="L22" s="12"/>
      <c r="M22" s="12"/>
      <c r="N22" s="12"/>
      <c r="O22" s="12"/>
      <c r="P22" s="13"/>
      <c r="Q22" s="105">
        <f t="shared" si="4"/>
        <v>150</v>
      </c>
      <c r="R22" s="206">
        <f t="shared" si="5"/>
        <v>84</v>
      </c>
      <c r="S22" s="145">
        <v>44</v>
      </c>
      <c r="T22" s="12"/>
      <c r="U22" s="13">
        <v>40</v>
      </c>
      <c r="V22" s="15">
        <v>66</v>
      </c>
      <c r="W22" s="12"/>
      <c r="X22" s="12"/>
      <c r="Y22" s="12"/>
      <c r="Z22" s="12" t="s">
        <v>93</v>
      </c>
      <c r="AA22" s="16"/>
    </row>
    <row r="23" spans="1:27" ht="20.25">
      <c r="A23" s="88" t="s">
        <v>37</v>
      </c>
      <c r="B23" s="98" t="s">
        <v>168</v>
      </c>
      <c r="C23" s="102">
        <v>150</v>
      </c>
      <c r="D23" s="201">
        <f t="shared" si="0"/>
        <v>5</v>
      </c>
      <c r="E23" s="204">
        <f t="shared" si="1"/>
        <v>150</v>
      </c>
      <c r="F23" s="209">
        <f t="shared" si="2"/>
        <v>0</v>
      </c>
      <c r="G23" s="206">
        <f t="shared" si="3"/>
        <v>0</v>
      </c>
      <c r="H23" s="145"/>
      <c r="I23" s="12"/>
      <c r="J23" s="16"/>
      <c r="K23" s="15"/>
      <c r="L23" s="12"/>
      <c r="M23" s="12"/>
      <c r="N23" s="12"/>
      <c r="O23" s="12"/>
      <c r="P23" s="13"/>
      <c r="Q23" s="105">
        <f t="shared" si="4"/>
        <v>150</v>
      </c>
      <c r="R23" s="206">
        <f t="shared" si="5"/>
        <v>84</v>
      </c>
      <c r="S23" s="145">
        <v>50</v>
      </c>
      <c r="T23" s="12"/>
      <c r="U23" s="13">
        <v>34</v>
      </c>
      <c r="V23" s="15">
        <v>66</v>
      </c>
      <c r="W23" s="12"/>
      <c r="X23" s="12"/>
      <c r="Y23" s="12"/>
      <c r="Z23" s="12" t="s">
        <v>93</v>
      </c>
      <c r="AA23" s="16"/>
    </row>
    <row r="24" spans="1:27" ht="20.25">
      <c r="A24" s="88" t="s">
        <v>38</v>
      </c>
      <c r="B24" s="98" t="s">
        <v>189</v>
      </c>
      <c r="C24" s="102">
        <v>120</v>
      </c>
      <c r="D24" s="201">
        <f t="shared" si="0"/>
        <v>4</v>
      </c>
      <c r="E24" s="204">
        <f t="shared" si="1"/>
        <v>120</v>
      </c>
      <c r="F24" s="209">
        <f t="shared" si="2"/>
        <v>0</v>
      </c>
      <c r="G24" s="206">
        <f t="shared" si="3"/>
        <v>0</v>
      </c>
      <c r="H24" s="145"/>
      <c r="I24" s="12"/>
      <c r="J24" s="16"/>
      <c r="K24" s="15"/>
      <c r="L24" s="12"/>
      <c r="M24" s="12"/>
      <c r="N24" s="12"/>
      <c r="O24" s="12"/>
      <c r="P24" s="13"/>
      <c r="Q24" s="105">
        <f t="shared" si="4"/>
        <v>120</v>
      </c>
      <c r="R24" s="206">
        <f t="shared" si="5"/>
        <v>68</v>
      </c>
      <c r="S24" s="145">
        <v>34</v>
      </c>
      <c r="T24" s="12"/>
      <c r="U24" s="13">
        <v>34</v>
      </c>
      <c r="V24" s="15">
        <v>52</v>
      </c>
      <c r="W24" s="12" t="s">
        <v>115</v>
      </c>
      <c r="X24" s="12"/>
      <c r="Y24" s="12"/>
      <c r="Z24" s="12"/>
      <c r="AA24" s="16" t="s">
        <v>58</v>
      </c>
    </row>
    <row r="25" spans="1:27" ht="21" thickBot="1">
      <c r="A25" s="176" t="s">
        <v>39</v>
      </c>
      <c r="B25" s="158" t="s">
        <v>213</v>
      </c>
      <c r="C25" s="199">
        <v>120</v>
      </c>
      <c r="D25" s="214">
        <f t="shared" si="0"/>
        <v>4</v>
      </c>
      <c r="E25" s="215">
        <f t="shared" si="1"/>
        <v>120</v>
      </c>
      <c r="F25" s="210">
        <f t="shared" si="2"/>
        <v>120</v>
      </c>
      <c r="G25" s="207">
        <f t="shared" si="3"/>
        <v>60</v>
      </c>
      <c r="H25" s="178">
        <v>30</v>
      </c>
      <c r="I25" s="109"/>
      <c r="J25" s="110">
        <v>30</v>
      </c>
      <c r="K25" s="179">
        <v>60</v>
      </c>
      <c r="L25" s="109" t="s">
        <v>115</v>
      </c>
      <c r="M25" s="109"/>
      <c r="N25" s="109"/>
      <c r="O25" s="109" t="s">
        <v>97</v>
      </c>
      <c r="P25" s="180"/>
      <c r="Q25" s="181">
        <f t="shared" si="4"/>
        <v>0</v>
      </c>
      <c r="R25" s="207">
        <f t="shared" si="5"/>
        <v>0</v>
      </c>
      <c r="S25" s="178"/>
      <c r="T25" s="109"/>
      <c r="U25" s="180"/>
      <c r="V25" s="179"/>
      <c r="W25" s="109"/>
      <c r="X25" s="109"/>
      <c r="Y25" s="109"/>
      <c r="Z25" s="109"/>
      <c r="AA25" s="110"/>
    </row>
    <row r="26" spans="1:27" ht="20.25">
      <c r="A26" s="217" t="s">
        <v>40</v>
      </c>
      <c r="B26" s="218" t="s">
        <v>181</v>
      </c>
      <c r="C26" s="219">
        <v>120</v>
      </c>
      <c r="D26" s="220">
        <f t="shared" si="0"/>
        <v>4</v>
      </c>
      <c r="E26" s="221">
        <f t="shared" si="1"/>
        <v>120</v>
      </c>
      <c r="F26" s="222">
        <f t="shared" si="2"/>
        <v>60</v>
      </c>
      <c r="G26" s="220">
        <f t="shared" si="3"/>
        <v>30</v>
      </c>
      <c r="H26" s="225"/>
      <c r="I26" s="223"/>
      <c r="J26" s="226">
        <v>30</v>
      </c>
      <c r="K26" s="225">
        <v>30</v>
      </c>
      <c r="L26" s="223"/>
      <c r="M26" s="223"/>
      <c r="N26" s="223"/>
      <c r="O26" s="223"/>
      <c r="P26" s="224" t="s">
        <v>59</v>
      </c>
      <c r="Q26" s="213">
        <f t="shared" si="4"/>
        <v>60</v>
      </c>
      <c r="R26" s="220">
        <f>S26+T26+U26</f>
        <v>34</v>
      </c>
      <c r="S26" s="225"/>
      <c r="T26" s="223"/>
      <c r="U26" s="226">
        <v>34</v>
      </c>
      <c r="V26" s="225">
        <v>26</v>
      </c>
      <c r="W26" s="223"/>
      <c r="X26" s="223"/>
      <c r="Y26" s="223"/>
      <c r="Z26" s="223"/>
      <c r="AA26" s="224" t="s">
        <v>59</v>
      </c>
    </row>
    <row r="27" spans="1:27" ht="20.25">
      <c r="A27" s="227" t="s">
        <v>41</v>
      </c>
      <c r="B27" s="228" t="s">
        <v>121</v>
      </c>
      <c r="C27" s="229">
        <v>120</v>
      </c>
      <c r="D27" s="230">
        <f t="shared" si="0"/>
        <v>4</v>
      </c>
      <c r="E27" s="231">
        <f t="shared" si="1"/>
        <v>120</v>
      </c>
      <c r="F27" s="232">
        <f t="shared" si="2"/>
        <v>120</v>
      </c>
      <c r="G27" s="230">
        <f t="shared" si="3"/>
        <v>60</v>
      </c>
      <c r="H27" s="235">
        <v>30</v>
      </c>
      <c r="I27" s="202"/>
      <c r="J27" s="237">
        <v>30</v>
      </c>
      <c r="K27" s="235">
        <v>60</v>
      </c>
      <c r="L27" s="202"/>
      <c r="M27" s="202"/>
      <c r="N27" s="202"/>
      <c r="O27" s="202"/>
      <c r="P27" s="236" t="s">
        <v>58</v>
      </c>
      <c r="Q27" s="238">
        <f t="shared" si="4"/>
        <v>0</v>
      </c>
      <c r="R27" s="230">
        <f>S27+T27+U27</f>
        <v>0</v>
      </c>
      <c r="S27" s="235"/>
      <c r="T27" s="202"/>
      <c r="U27" s="237"/>
      <c r="V27" s="235"/>
      <c r="W27" s="202"/>
      <c r="X27" s="202"/>
      <c r="Y27" s="202"/>
      <c r="Z27" s="202"/>
      <c r="AA27" s="236"/>
    </row>
    <row r="28" spans="1:27" ht="41.25" thickBot="1">
      <c r="A28" s="196" t="s">
        <v>52</v>
      </c>
      <c r="B28" s="197" t="s">
        <v>191</v>
      </c>
      <c r="C28" s="198">
        <v>150</v>
      </c>
      <c r="D28" s="230">
        <f t="shared" si="0"/>
        <v>5</v>
      </c>
      <c r="E28" s="231">
        <f t="shared" si="1"/>
        <v>150</v>
      </c>
      <c r="F28" s="232">
        <f t="shared" si="2"/>
        <v>0</v>
      </c>
      <c r="G28" s="230">
        <f t="shared" si="3"/>
        <v>0</v>
      </c>
      <c r="H28" s="211"/>
      <c r="I28" s="233"/>
      <c r="J28" s="234"/>
      <c r="K28" s="211"/>
      <c r="L28" s="233"/>
      <c r="M28" s="233"/>
      <c r="N28" s="233"/>
      <c r="O28" s="233"/>
      <c r="P28" s="212"/>
      <c r="Q28" s="238">
        <f t="shared" si="4"/>
        <v>150</v>
      </c>
      <c r="R28" s="230">
        <f t="shared" si="5"/>
        <v>68</v>
      </c>
      <c r="S28" s="211">
        <v>34</v>
      </c>
      <c r="T28" s="233"/>
      <c r="U28" s="234">
        <v>34</v>
      </c>
      <c r="V28" s="211">
        <v>82</v>
      </c>
      <c r="W28" s="233"/>
      <c r="X28" s="233"/>
      <c r="Y28" s="233"/>
      <c r="Z28" s="233"/>
      <c r="AA28" s="212" t="s">
        <v>58</v>
      </c>
    </row>
    <row r="29" spans="1:27" ht="21" thickBot="1">
      <c r="A29" s="239" t="s">
        <v>53</v>
      </c>
      <c r="B29" s="240" t="s">
        <v>120</v>
      </c>
      <c r="C29" s="241">
        <v>330</v>
      </c>
      <c r="D29" s="242">
        <f t="shared" si="0"/>
        <v>0</v>
      </c>
      <c r="E29" s="243">
        <v>0</v>
      </c>
      <c r="F29" s="244">
        <f t="shared" si="2"/>
        <v>0</v>
      </c>
      <c r="G29" s="245">
        <f t="shared" si="3"/>
        <v>0</v>
      </c>
      <c r="H29" s="246"/>
      <c r="I29" s="247"/>
      <c r="J29" s="248"/>
      <c r="K29" s="246"/>
      <c r="L29" s="247"/>
      <c r="M29" s="247"/>
      <c r="N29" s="247"/>
      <c r="O29" s="247"/>
      <c r="P29" s="249"/>
      <c r="Q29" s="250">
        <f t="shared" si="4"/>
        <v>180</v>
      </c>
      <c r="R29" s="245">
        <f t="shared" si="5"/>
        <v>120</v>
      </c>
      <c r="S29" s="246"/>
      <c r="T29" s="247"/>
      <c r="U29" s="248">
        <f>30*4</f>
        <v>120</v>
      </c>
      <c r="V29" s="246">
        <f>15*4</f>
        <v>60</v>
      </c>
      <c r="W29" s="247"/>
      <c r="X29" s="247"/>
      <c r="Y29" s="247"/>
      <c r="Z29" s="247"/>
      <c r="AA29" s="249" t="s">
        <v>58</v>
      </c>
    </row>
    <row r="30" spans="1:27" ht="21" thickBot="1">
      <c r="A30" s="195"/>
      <c r="B30" s="194" t="s">
        <v>42</v>
      </c>
      <c r="C30" s="19">
        <f>SUM(C14:C29)</f>
        <v>2250</v>
      </c>
      <c r="D30" s="19">
        <f>SUM(D14:D29)</f>
        <v>64</v>
      </c>
      <c r="E30" s="19">
        <f t="shared" ref="E30:K30" si="6">SUM(E14:E29)</f>
        <v>1920</v>
      </c>
      <c r="F30" s="19">
        <f t="shared" si="6"/>
        <v>990</v>
      </c>
      <c r="G30" s="19">
        <f t="shared" si="6"/>
        <v>450</v>
      </c>
      <c r="H30" s="19">
        <f t="shared" si="6"/>
        <v>172</v>
      </c>
      <c r="I30" s="19">
        <f t="shared" si="6"/>
        <v>0</v>
      </c>
      <c r="J30" s="19">
        <f t="shared" si="6"/>
        <v>278</v>
      </c>
      <c r="K30" s="19">
        <f t="shared" si="6"/>
        <v>540</v>
      </c>
      <c r="L30" s="19">
        <v>1</v>
      </c>
      <c r="M30" s="19">
        <f>SUM(M14:M29)</f>
        <v>0</v>
      </c>
      <c r="N30" s="19">
        <f>SUM(N14:N29)</f>
        <v>0</v>
      </c>
      <c r="O30" s="19">
        <v>5</v>
      </c>
      <c r="P30" s="19">
        <v>4</v>
      </c>
      <c r="Q30" s="216">
        <f>SUM(Q14:Q29)</f>
        <v>1110</v>
      </c>
      <c r="R30" s="216">
        <f>SUM(R14:R28)</f>
        <v>508</v>
      </c>
      <c r="S30" s="216">
        <f t="shared" ref="S30:Y30" si="7">SUM(S14:S29)</f>
        <v>230</v>
      </c>
      <c r="T30" s="216">
        <f t="shared" si="7"/>
        <v>0</v>
      </c>
      <c r="U30" s="216">
        <f t="shared" si="7"/>
        <v>398</v>
      </c>
      <c r="V30" s="216">
        <f t="shared" si="7"/>
        <v>482</v>
      </c>
      <c r="W30" s="216">
        <v>1</v>
      </c>
      <c r="X30" s="216">
        <f t="shared" si="7"/>
        <v>0</v>
      </c>
      <c r="Y30" s="216">
        <f t="shared" si="7"/>
        <v>0</v>
      </c>
      <c r="Z30" s="216">
        <v>4</v>
      </c>
      <c r="AA30" s="216">
        <v>4</v>
      </c>
    </row>
    <row r="31" spans="1:27" ht="21" thickBot="1">
      <c r="A31" s="592"/>
      <c r="B31" s="24" t="s">
        <v>43</v>
      </c>
      <c r="C31" s="25"/>
      <c r="D31" s="26"/>
      <c r="E31" s="27"/>
      <c r="F31" s="28"/>
      <c r="G31" s="29">
        <f>G30/J10</f>
        <v>30</v>
      </c>
      <c r="H31" s="30"/>
      <c r="I31" s="31"/>
      <c r="J31" s="31"/>
      <c r="K31" s="31"/>
      <c r="L31" s="31"/>
      <c r="M31" s="31"/>
      <c r="N31" s="31"/>
      <c r="O31" s="32"/>
      <c r="P31" s="33"/>
      <c r="Q31" s="28"/>
      <c r="R31" s="34">
        <f>SUM(R14:R28)/U10</f>
        <v>29.882352941176471</v>
      </c>
      <c r="S31" s="35"/>
      <c r="T31" s="25"/>
      <c r="U31" s="25"/>
      <c r="V31" s="25"/>
      <c r="W31" s="25"/>
      <c r="X31" s="25"/>
      <c r="Y31" s="25"/>
      <c r="Z31" s="36"/>
      <c r="AA31" s="90"/>
    </row>
    <row r="32" spans="1:27" ht="21" thickBot="1">
      <c r="A32" s="593"/>
      <c r="B32" s="37" t="s">
        <v>44</v>
      </c>
      <c r="C32" s="27"/>
      <c r="D32" s="38"/>
      <c r="E32" s="27"/>
      <c r="F32" s="39"/>
      <c r="G32" s="40"/>
      <c r="H32" s="41"/>
      <c r="I32" s="27"/>
      <c r="J32" s="27"/>
      <c r="K32" s="27"/>
      <c r="L32" s="27"/>
      <c r="M32" s="27"/>
      <c r="N32" s="42"/>
      <c r="O32" s="23">
        <v>5</v>
      </c>
      <c r="P32" s="43"/>
      <c r="Q32" s="44"/>
      <c r="R32" s="45"/>
      <c r="S32" s="46"/>
      <c r="T32" s="46"/>
      <c r="U32" s="46"/>
      <c r="V32" s="46"/>
      <c r="W32" s="46"/>
      <c r="X32" s="46"/>
      <c r="Y32" s="42"/>
      <c r="Z32" s="23">
        <v>4</v>
      </c>
      <c r="AA32" s="91"/>
    </row>
    <row r="33" spans="1:27" ht="21" thickBot="1">
      <c r="A33" s="593"/>
      <c r="B33" s="37" t="s">
        <v>45</v>
      </c>
      <c r="C33" s="27"/>
      <c r="D33" s="38"/>
      <c r="E33" s="27"/>
      <c r="F33" s="39"/>
      <c r="G33" s="42"/>
      <c r="H33" s="41"/>
      <c r="I33" s="27"/>
      <c r="J33" s="27"/>
      <c r="K33" s="27"/>
      <c r="L33" s="47"/>
      <c r="M33" s="27"/>
      <c r="N33" s="46"/>
      <c r="O33" s="40"/>
      <c r="P33" s="23">
        <v>4</v>
      </c>
      <c r="Q33" s="44"/>
      <c r="R33" s="46"/>
      <c r="S33" s="46"/>
      <c r="T33" s="46"/>
      <c r="U33" s="46"/>
      <c r="V33" s="46"/>
      <c r="W33" s="48"/>
      <c r="X33" s="46"/>
      <c r="Y33" s="46"/>
      <c r="Z33" s="40"/>
      <c r="AA33" s="23">
        <v>5</v>
      </c>
    </row>
    <row r="34" spans="1:27" ht="21" thickBot="1">
      <c r="A34" s="593"/>
      <c r="B34" s="49" t="s">
        <v>46</v>
      </c>
      <c r="C34" s="47"/>
      <c r="D34" s="50"/>
      <c r="E34" s="47"/>
      <c r="F34" s="51"/>
      <c r="G34" s="50"/>
      <c r="H34" s="52"/>
      <c r="I34" s="53"/>
      <c r="J34" s="53"/>
      <c r="K34" s="54"/>
      <c r="L34" s="23">
        <v>1</v>
      </c>
      <c r="M34" s="55"/>
      <c r="N34" s="56"/>
      <c r="O34" s="56"/>
      <c r="P34" s="57"/>
      <c r="Q34" s="58"/>
      <c r="R34" s="48"/>
      <c r="S34" s="48"/>
      <c r="T34" s="48"/>
      <c r="U34" s="48"/>
      <c r="V34" s="59"/>
      <c r="W34" s="23">
        <v>1</v>
      </c>
      <c r="X34" s="51"/>
      <c r="Y34" s="47"/>
      <c r="Z34" s="48"/>
      <c r="AA34" s="92"/>
    </row>
    <row r="35" spans="1:27" ht="21" thickBot="1">
      <c r="A35" s="594"/>
      <c r="B35" s="87" t="s">
        <v>47</v>
      </c>
      <c r="C35" s="60">
        <f>SUM(C31:C34)</f>
        <v>0</v>
      </c>
      <c r="D35" s="60">
        <f t="shared" ref="D35:AA35" si="8">SUM(D31:D34)</f>
        <v>0</v>
      </c>
      <c r="E35" s="60">
        <f t="shared" si="8"/>
        <v>0</v>
      </c>
      <c r="F35" s="61">
        <f t="shared" si="8"/>
        <v>0</v>
      </c>
      <c r="G35" s="136">
        <f>SUM(G31:G34)</f>
        <v>30</v>
      </c>
      <c r="H35" s="22">
        <f t="shared" si="8"/>
        <v>0</v>
      </c>
      <c r="I35" s="20">
        <f t="shared" si="8"/>
        <v>0</v>
      </c>
      <c r="J35" s="20">
        <f t="shared" si="8"/>
        <v>0</v>
      </c>
      <c r="K35" s="21">
        <f t="shared" si="8"/>
        <v>0</v>
      </c>
      <c r="L35" s="23">
        <f t="shared" si="8"/>
        <v>1</v>
      </c>
      <c r="M35" s="22">
        <f t="shared" si="8"/>
        <v>0</v>
      </c>
      <c r="N35" s="20">
        <f t="shared" si="8"/>
        <v>0</v>
      </c>
      <c r="O35" s="20">
        <f>SUM(O31:O34)</f>
        <v>5</v>
      </c>
      <c r="P35" s="20">
        <f t="shared" si="8"/>
        <v>4</v>
      </c>
      <c r="Q35" s="61">
        <f t="shared" si="8"/>
        <v>0</v>
      </c>
      <c r="R35" s="136">
        <f t="shared" si="8"/>
        <v>29.882352941176471</v>
      </c>
      <c r="S35" s="118">
        <f t="shared" si="8"/>
        <v>0</v>
      </c>
      <c r="T35" s="60">
        <f t="shared" si="8"/>
        <v>0</v>
      </c>
      <c r="U35" s="60">
        <f t="shared" si="8"/>
        <v>0</v>
      </c>
      <c r="V35" s="60">
        <f t="shared" si="8"/>
        <v>0</v>
      </c>
      <c r="W35" s="60">
        <f t="shared" si="8"/>
        <v>1</v>
      </c>
      <c r="X35" s="60">
        <f t="shared" si="8"/>
        <v>0</v>
      </c>
      <c r="Y35" s="60">
        <f t="shared" si="8"/>
        <v>0</v>
      </c>
      <c r="Z35" s="60">
        <f t="shared" si="8"/>
        <v>4</v>
      </c>
      <c r="AA35" s="93">
        <f t="shared" si="8"/>
        <v>5</v>
      </c>
    </row>
    <row r="36" spans="1:27" ht="20.25">
      <c r="A36" s="62"/>
      <c r="B36" s="62"/>
      <c r="C36" s="63"/>
      <c r="D36" s="62"/>
      <c r="E36" s="63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</row>
    <row r="37" spans="1:27" ht="20.25">
      <c r="A37" s="62"/>
      <c r="B37" s="62"/>
      <c r="C37" s="63"/>
      <c r="D37" s="62"/>
      <c r="E37" s="63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</row>
    <row r="38" spans="1:27" ht="20.25">
      <c r="A38" s="62"/>
      <c r="B38" s="62"/>
      <c r="C38" s="63"/>
      <c r="D38" s="62"/>
      <c r="E38" s="63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</row>
    <row r="39" spans="1:27" ht="26.25">
      <c r="A39" s="1"/>
      <c r="B39" s="64" t="s">
        <v>85</v>
      </c>
      <c r="C39" s="64"/>
      <c r="D39" s="64"/>
      <c r="E39" s="64"/>
      <c r="F39" s="64"/>
      <c r="G39" s="64"/>
      <c r="H39" s="64"/>
      <c r="I39" s="64"/>
      <c r="J39" s="64"/>
      <c r="K39" s="64" t="s">
        <v>55</v>
      </c>
      <c r="L39" s="64"/>
      <c r="M39" s="64"/>
      <c r="N39" s="64"/>
      <c r="O39" s="64"/>
      <c r="P39" s="64"/>
      <c r="Q39" s="64"/>
      <c r="R39" s="65"/>
      <c r="S39" s="65"/>
      <c r="T39" s="66" t="s">
        <v>90</v>
      </c>
      <c r="U39" s="67"/>
      <c r="V39" s="67" t="s">
        <v>163</v>
      </c>
      <c r="W39" s="67"/>
      <c r="X39" s="67"/>
      <c r="Y39" s="68"/>
      <c r="Z39" s="68"/>
      <c r="AA39" s="68"/>
    </row>
    <row r="40" spans="1:27" ht="26.25">
      <c r="A40" s="69"/>
      <c r="B40" s="595"/>
      <c r="C40" s="595"/>
      <c r="D40" s="595"/>
      <c r="E40" s="595"/>
      <c r="F40" s="595"/>
      <c r="G40" s="595"/>
      <c r="H40" s="595"/>
      <c r="I40" s="595"/>
      <c r="J40" s="595"/>
      <c r="K40" s="69"/>
      <c r="L40" s="69"/>
      <c r="M40" s="69"/>
      <c r="N40" s="69"/>
      <c r="O40" s="69"/>
      <c r="P40" s="69"/>
      <c r="Q40" s="69"/>
      <c r="R40" s="69" t="s">
        <v>48</v>
      </c>
      <c r="S40" s="71"/>
      <c r="T40" s="72" t="s">
        <v>49</v>
      </c>
      <c r="U40" s="73" t="s">
        <v>89</v>
      </c>
      <c r="V40" s="73"/>
      <c r="W40" s="73"/>
      <c r="X40" s="72"/>
      <c r="Y40" s="72"/>
      <c r="Z40" s="74"/>
      <c r="AA40" s="74"/>
    </row>
    <row r="41" spans="1:27" ht="26.25">
      <c r="A41" s="69"/>
      <c r="B41" s="251"/>
      <c r="C41" s="251"/>
      <c r="D41" s="251"/>
      <c r="E41" s="251"/>
      <c r="F41" s="251"/>
      <c r="G41" s="251"/>
      <c r="H41" s="251"/>
      <c r="I41" s="251"/>
      <c r="J41" s="251"/>
      <c r="K41" s="69"/>
      <c r="L41" s="69"/>
      <c r="M41" s="69"/>
      <c r="N41" s="69"/>
      <c r="O41" s="69"/>
      <c r="P41" s="69"/>
      <c r="Q41" s="69"/>
      <c r="R41" s="69"/>
      <c r="S41" s="71"/>
      <c r="T41" s="72"/>
      <c r="U41" s="73"/>
      <c r="V41" s="73"/>
      <c r="W41" s="73"/>
      <c r="X41" s="72"/>
      <c r="Y41" s="72"/>
      <c r="Z41" s="74"/>
      <c r="AA41" s="74"/>
    </row>
    <row r="42" spans="1:27" ht="26.25">
      <c r="A42" s="69"/>
      <c r="B42" s="251"/>
      <c r="C42" s="251"/>
      <c r="D42" s="251"/>
      <c r="E42" s="251"/>
      <c r="F42" s="251"/>
      <c r="G42" s="251"/>
      <c r="H42" s="251"/>
      <c r="I42" s="251"/>
      <c r="J42" s="251"/>
      <c r="K42" s="64"/>
      <c r="L42" s="64"/>
      <c r="M42" s="64"/>
      <c r="N42" s="64"/>
      <c r="O42" s="64"/>
      <c r="P42" s="64"/>
      <c r="Q42" s="64"/>
      <c r="R42" s="64"/>
      <c r="S42" s="64"/>
      <c r="T42" s="66"/>
      <c r="U42" s="66"/>
      <c r="V42" s="66"/>
      <c r="W42" s="66"/>
      <c r="X42" s="75"/>
      <c r="Y42" s="75"/>
      <c r="Z42" s="76"/>
      <c r="AA42" s="76"/>
    </row>
    <row r="43" spans="1:27" ht="26.25">
      <c r="A43" s="69"/>
      <c r="B43" s="251"/>
      <c r="C43" s="251"/>
      <c r="D43" s="251"/>
      <c r="E43" s="251"/>
      <c r="F43" s="251"/>
      <c r="G43" s="251"/>
      <c r="H43" s="251"/>
      <c r="I43" s="251"/>
      <c r="J43" s="251"/>
      <c r="K43" s="64" t="s">
        <v>50</v>
      </c>
      <c r="L43" s="64"/>
      <c r="M43" s="64"/>
      <c r="N43" s="64"/>
      <c r="O43" s="64"/>
      <c r="P43" s="64"/>
      <c r="Q43" s="64"/>
      <c r="R43" s="65"/>
      <c r="S43" s="65"/>
      <c r="T43" s="66"/>
      <c r="U43" s="67"/>
      <c r="V43" s="67"/>
      <c r="W43" s="67" t="s">
        <v>145</v>
      </c>
      <c r="X43" s="67"/>
      <c r="Y43" s="68"/>
      <c r="Z43" s="76"/>
      <c r="AA43" s="76"/>
    </row>
    <row r="44" spans="1:27" ht="26.25">
      <c r="A44" s="69"/>
      <c r="B44" s="251"/>
      <c r="C44" s="251"/>
      <c r="D44" s="251"/>
      <c r="E44" s="251"/>
      <c r="F44" s="251"/>
      <c r="G44" s="251"/>
      <c r="H44" s="251"/>
      <c r="I44" s="251"/>
      <c r="J44" s="251"/>
      <c r="K44" s="69"/>
      <c r="L44" s="69"/>
      <c r="M44" s="69"/>
      <c r="N44" s="69"/>
      <c r="O44" s="69"/>
      <c r="P44" s="69"/>
      <c r="Q44" s="69"/>
      <c r="R44" s="69" t="s">
        <v>48</v>
      </c>
      <c r="S44" s="71"/>
      <c r="T44" s="72" t="s">
        <v>51</v>
      </c>
      <c r="U44" s="73" t="s">
        <v>89</v>
      </c>
      <c r="V44" s="73"/>
      <c r="W44" s="73"/>
      <c r="X44" s="72"/>
      <c r="Y44" s="72"/>
      <c r="Z44" s="76"/>
      <c r="AA44" s="76"/>
    </row>
  </sheetData>
  <mergeCells count="42">
    <mergeCell ref="C6:AA6"/>
    <mergeCell ref="C1:AA1"/>
    <mergeCell ref="C2:AA2"/>
    <mergeCell ref="C3:AA3"/>
    <mergeCell ref="C4:AA4"/>
    <mergeCell ref="C5:AA5"/>
    <mergeCell ref="W7:AA7"/>
    <mergeCell ref="A8:AA8"/>
    <mergeCell ref="A9:AA9"/>
    <mergeCell ref="A10:A13"/>
    <mergeCell ref="B10:B13"/>
    <mergeCell ref="C10:C13"/>
    <mergeCell ref="D10:D13"/>
    <mergeCell ref="E10:E13"/>
    <mergeCell ref="F10:I10"/>
    <mergeCell ref="K10:P10"/>
    <mergeCell ref="Q10:T10"/>
    <mergeCell ref="V10:AA10"/>
    <mergeCell ref="F11:F13"/>
    <mergeCell ref="G11:J11"/>
    <mergeCell ref="K11:K13"/>
    <mergeCell ref="L11:L13"/>
    <mergeCell ref="Q11:Q13"/>
    <mergeCell ref="W11:W13"/>
    <mergeCell ref="P12:P13"/>
    <mergeCell ref="R12:R13"/>
    <mergeCell ref="S12:U12"/>
    <mergeCell ref="R11:U11"/>
    <mergeCell ref="V11:V13"/>
    <mergeCell ref="X11:X13"/>
    <mergeCell ref="Y11:Y13"/>
    <mergeCell ref="Z11:AA11"/>
    <mergeCell ref="Z12:Z13"/>
    <mergeCell ref="AA12:AA13"/>
    <mergeCell ref="A31:A35"/>
    <mergeCell ref="B40:J40"/>
    <mergeCell ref="G12:G13"/>
    <mergeCell ref="H12:J12"/>
    <mergeCell ref="O12:O13"/>
    <mergeCell ref="M11:M13"/>
    <mergeCell ref="N11:N13"/>
    <mergeCell ref="O11:P11"/>
  </mergeCells>
  <printOptions horizontalCentered="1"/>
  <pageMargins left="0.59055118110236227" right="0.39370078740157483" top="0.59055118110236227" bottom="0.39370078740157483" header="0.31496062992125984" footer="0.31496062992125984"/>
  <pageSetup paperSize="9" scale="41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A43"/>
  <sheetViews>
    <sheetView topLeftCell="B8" zoomScale="55" zoomScaleNormal="55" workbookViewId="0">
      <selection activeCell="A25" sqref="A25"/>
    </sheetView>
  </sheetViews>
  <sheetFormatPr defaultRowHeight="15"/>
  <cols>
    <col min="2" max="2" width="113" customWidth="1"/>
  </cols>
  <sheetData>
    <row r="1" spans="1:27" ht="26.25">
      <c r="A1" s="1" t="s">
        <v>0</v>
      </c>
      <c r="B1" s="1"/>
      <c r="C1" s="559" t="s">
        <v>1</v>
      </c>
      <c r="D1" s="559"/>
      <c r="E1" s="559"/>
      <c r="F1" s="559"/>
      <c r="G1" s="559"/>
      <c r="H1" s="559"/>
      <c r="I1" s="559"/>
      <c r="J1" s="559"/>
      <c r="K1" s="559"/>
      <c r="L1" s="559"/>
      <c r="M1" s="559"/>
      <c r="N1" s="559"/>
      <c r="O1" s="559"/>
      <c r="P1" s="559"/>
      <c r="Q1" s="559"/>
      <c r="R1" s="559"/>
      <c r="S1" s="559"/>
      <c r="T1" s="559"/>
      <c r="U1" s="559"/>
      <c r="V1" s="559"/>
      <c r="W1" s="559"/>
      <c r="X1" s="559"/>
      <c r="Y1" s="559"/>
      <c r="Z1" s="559"/>
      <c r="AA1" s="559"/>
    </row>
    <row r="2" spans="1:27" ht="26.25">
      <c r="A2" s="1" t="s">
        <v>2</v>
      </c>
      <c r="B2" s="1"/>
      <c r="C2" s="559"/>
      <c r="D2" s="559"/>
      <c r="E2" s="559"/>
      <c r="F2" s="559"/>
      <c r="G2" s="559"/>
      <c r="H2" s="559"/>
      <c r="I2" s="559"/>
      <c r="J2" s="559"/>
      <c r="K2" s="559"/>
      <c r="L2" s="559"/>
      <c r="M2" s="559"/>
      <c r="N2" s="559"/>
      <c r="O2" s="559"/>
      <c r="P2" s="559"/>
      <c r="Q2" s="559"/>
      <c r="R2" s="559"/>
      <c r="S2" s="559"/>
      <c r="T2" s="559"/>
      <c r="U2" s="559"/>
      <c r="V2" s="559"/>
      <c r="W2" s="559"/>
      <c r="X2" s="559"/>
      <c r="Y2" s="559"/>
      <c r="Z2" s="559"/>
      <c r="AA2" s="559"/>
    </row>
    <row r="3" spans="1:27" ht="26.25">
      <c r="A3" s="1"/>
      <c r="B3" s="1"/>
      <c r="C3" s="560" t="s">
        <v>3</v>
      </c>
      <c r="D3" s="560"/>
      <c r="E3" s="560"/>
      <c r="F3" s="560"/>
      <c r="G3" s="560"/>
      <c r="H3" s="560"/>
      <c r="I3" s="560"/>
      <c r="J3" s="560"/>
      <c r="K3" s="560"/>
      <c r="L3" s="560"/>
      <c r="M3" s="560"/>
      <c r="N3" s="560"/>
      <c r="O3" s="560"/>
      <c r="P3" s="560"/>
      <c r="Q3" s="560"/>
      <c r="R3" s="560"/>
      <c r="S3" s="560"/>
      <c r="T3" s="560"/>
      <c r="U3" s="560"/>
      <c r="V3" s="560"/>
      <c r="W3" s="560"/>
      <c r="X3" s="560"/>
      <c r="Y3" s="560"/>
      <c r="Z3" s="560"/>
      <c r="AA3" s="560"/>
    </row>
    <row r="4" spans="1:27" ht="26.25">
      <c r="A4" s="1" t="s">
        <v>4</v>
      </c>
      <c r="B4" s="1"/>
      <c r="C4" s="559" t="s">
        <v>84</v>
      </c>
      <c r="D4" s="559"/>
      <c r="E4" s="559"/>
      <c r="F4" s="559"/>
      <c r="G4" s="559"/>
      <c r="H4" s="559"/>
      <c r="I4" s="559"/>
      <c r="J4" s="559"/>
      <c r="K4" s="559"/>
      <c r="L4" s="559"/>
      <c r="M4" s="559"/>
      <c r="N4" s="559"/>
      <c r="O4" s="559"/>
      <c r="P4" s="559"/>
      <c r="Q4" s="559"/>
      <c r="R4" s="559"/>
      <c r="S4" s="559"/>
      <c r="T4" s="559"/>
      <c r="U4" s="559"/>
      <c r="V4" s="559"/>
      <c r="W4" s="559"/>
      <c r="X4" s="559"/>
      <c r="Y4" s="559"/>
      <c r="Z4" s="559"/>
      <c r="AA4" s="559"/>
    </row>
    <row r="5" spans="1:27" ht="26.25">
      <c r="A5" s="1" t="s">
        <v>5</v>
      </c>
      <c r="B5" s="1"/>
      <c r="C5" s="604" t="s">
        <v>200</v>
      </c>
      <c r="D5" s="604"/>
      <c r="E5" s="604"/>
      <c r="F5" s="604"/>
      <c r="G5" s="604"/>
      <c r="H5" s="604"/>
      <c r="I5" s="604"/>
      <c r="J5" s="604"/>
      <c r="K5" s="604"/>
      <c r="L5" s="604"/>
      <c r="M5" s="604"/>
      <c r="N5" s="604"/>
      <c r="O5" s="604"/>
      <c r="P5" s="604"/>
      <c r="Q5" s="604"/>
      <c r="R5" s="604"/>
      <c r="S5" s="604"/>
      <c r="T5" s="604"/>
      <c r="U5" s="604"/>
      <c r="V5" s="604"/>
      <c r="W5" s="604"/>
      <c r="X5" s="604"/>
      <c r="Y5" s="604"/>
      <c r="Z5" s="604"/>
      <c r="AA5" s="604"/>
    </row>
    <row r="6" spans="1:27" ht="26.25">
      <c r="A6" s="1" t="s">
        <v>179</v>
      </c>
      <c r="B6" s="1"/>
      <c r="C6" s="559" t="s">
        <v>6</v>
      </c>
      <c r="D6" s="559"/>
      <c r="E6" s="559"/>
      <c r="F6" s="559"/>
      <c r="G6" s="559"/>
      <c r="H6" s="559"/>
      <c r="I6" s="559"/>
      <c r="J6" s="559"/>
      <c r="K6" s="559"/>
      <c r="L6" s="559"/>
      <c r="M6" s="559"/>
      <c r="N6" s="559"/>
      <c r="O6" s="559"/>
      <c r="P6" s="559"/>
      <c r="Q6" s="559"/>
      <c r="R6" s="559"/>
      <c r="S6" s="559"/>
      <c r="T6" s="559"/>
      <c r="U6" s="559"/>
      <c r="V6" s="559"/>
      <c r="W6" s="559"/>
      <c r="X6" s="559"/>
      <c r="Y6" s="559"/>
      <c r="Z6" s="559"/>
      <c r="AA6" s="559"/>
    </row>
    <row r="7" spans="1:27" ht="27" thickBo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562"/>
      <c r="X7" s="562"/>
      <c r="Y7" s="562"/>
      <c r="Z7" s="562"/>
      <c r="AA7" s="562"/>
    </row>
    <row r="8" spans="1:27" ht="21" thickBot="1">
      <c r="A8" s="563" t="s">
        <v>199</v>
      </c>
      <c r="B8" s="564"/>
      <c r="C8" s="564"/>
      <c r="D8" s="564"/>
      <c r="E8" s="564"/>
      <c r="F8" s="564"/>
      <c r="G8" s="564"/>
      <c r="H8" s="564"/>
      <c r="I8" s="564"/>
      <c r="J8" s="564"/>
      <c r="K8" s="564"/>
      <c r="L8" s="564"/>
      <c r="M8" s="564"/>
      <c r="N8" s="564"/>
      <c r="O8" s="564"/>
      <c r="P8" s="564"/>
      <c r="Q8" s="564"/>
      <c r="R8" s="564"/>
      <c r="S8" s="564"/>
      <c r="T8" s="564"/>
      <c r="U8" s="564"/>
      <c r="V8" s="564"/>
      <c r="W8" s="564"/>
      <c r="X8" s="564"/>
      <c r="Y8" s="564"/>
      <c r="Z8" s="564"/>
      <c r="AA8" s="565"/>
    </row>
    <row r="9" spans="1:27" ht="21" thickBot="1">
      <c r="A9" s="563" t="s">
        <v>62</v>
      </c>
      <c r="B9" s="564"/>
      <c r="C9" s="564"/>
      <c r="D9" s="564"/>
      <c r="E9" s="564"/>
      <c r="F9" s="564"/>
      <c r="G9" s="564"/>
      <c r="H9" s="564"/>
      <c r="I9" s="564"/>
      <c r="J9" s="564"/>
      <c r="K9" s="564"/>
      <c r="L9" s="564"/>
      <c r="M9" s="564"/>
      <c r="N9" s="564"/>
      <c r="O9" s="564"/>
      <c r="P9" s="564"/>
      <c r="Q9" s="564"/>
      <c r="R9" s="564"/>
      <c r="S9" s="564"/>
      <c r="T9" s="564"/>
      <c r="U9" s="564"/>
      <c r="V9" s="564"/>
      <c r="W9" s="564"/>
      <c r="X9" s="564"/>
      <c r="Y9" s="564"/>
      <c r="Z9" s="564"/>
      <c r="AA9" s="565"/>
    </row>
    <row r="10" spans="1:27" ht="21" thickBot="1">
      <c r="A10" s="566" t="s">
        <v>7</v>
      </c>
      <c r="B10" s="569" t="s">
        <v>8</v>
      </c>
      <c r="C10" s="566" t="s">
        <v>9</v>
      </c>
      <c r="D10" s="572" t="s">
        <v>10</v>
      </c>
      <c r="E10" s="573" t="s">
        <v>11</v>
      </c>
      <c r="F10" s="574" t="s">
        <v>102</v>
      </c>
      <c r="G10" s="575"/>
      <c r="H10" s="575"/>
      <c r="I10" s="575"/>
      <c r="J10" s="89">
        <v>12</v>
      </c>
      <c r="K10" s="575" t="s">
        <v>12</v>
      </c>
      <c r="L10" s="575"/>
      <c r="M10" s="575"/>
      <c r="N10" s="575"/>
      <c r="O10" s="575"/>
      <c r="P10" s="576"/>
      <c r="Q10" s="574" t="s">
        <v>103</v>
      </c>
      <c r="R10" s="575"/>
      <c r="S10" s="575"/>
      <c r="T10" s="576"/>
      <c r="U10" s="89">
        <v>16</v>
      </c>
      <c r="V10" s="574" t="s">
        <v>12</v>
      </c>
      <c r="W10" s="575"/>
      <c r="X10" s="575"/>
      <c r="Y10" s="575"/>
      <c r="Z10" s="575"/>
      <c r="AA10" s="576"/>
    </row>
    <row r="11" spans="1:27" ht="21" thickBot="1">
      <c r="A11" s="567"/>
      <c r="B11" s="570"/>
      <c r="C11" s="567"/>
      <c r="D11" s="572"/>
      <c r="E11" s="573"/>
      <c r="F11" s="577" t="s">
        <v>13</v>
      </c>
      <c r="G11" s="578" t="s">
        <v>14</v>
      </c>
      <c r="H11" s="579"/>
      <c r="I11" s="579"/>
      <c r="J11" s="579"/>
      <c r="K11" s="580" t="s">
        <v>15</v>
      </c>
      <c r="L11" s="582" t="s">
        <v>16</v>
      </c>
      <c r="M11" s="582" t="s">
        <v>17</v>
      </c>
      <c r="N11" s="582" t="s">
        <v>18</v>
      </c>
      <c r="O11" s="588" t="s">
        <v>19</v>
      </c>
      <c r="P11" s="589"/>
      <c r="Q11" s="568" t="s">
        <v>13</v>
      </c>
      <c r="R11" s="578" t="s">
        <v>14</v>
      </c>
      <c r="S11" s="579"/>
      <c r="T11" s="579"/>
      <c r="U11" s="579"/>
      <c r="V11" s="580" t="s">
        <v>15</v>
      </c>
      <c r="W11" s="582" t="s">
        <v>16</v>
      </c>
      <c r="X11" s="582" t="s">
        <v>17</v>
      </c>
      <c r="Y11" s="582" t="s">
        <v>18</v>
      </c>
      <c r="Z11" s="588" t="s">
        <v>19</v>
      </c>
      <c r="AA11" s="589"/>
    </row>
    <row r="12" spans="1:27" ht="21" thickBot="1">
      <c r="A12" s="567"/>
      <c r="B12" s="570"/>
      <c r="C12" s="567"/>
      <c r="D12" s="572"/>
      <c r="E12" s="573"/>
      <c r="F12" s="577"/>
      <c r="G12" s="586" t="s">
        <v>13</v>
      </c>
      <c r="H12" s="587" t="s">
        <v>20</v>
      </c>
      <c r="I12" s="587"/>
      <c r="J12" s="587"/>
      <c r="K12" s="581"/>
      <c r="L12" s="583"/>
      <c r="M12" s="583"/>
      <c r="N12" s="583"/>
      <c r="O12" s="590" t="s">
        <v>21</v>
      </c>
      <c r="P12" s="584" t="s">
        <v>22</v>
      </c>
      <c r="Q12" s="572"/>
      <c r="R12" s="586" t="s">
        <v>13</v>
      </c>
      <c r="S12" s="587" t="s">
        <v>20</v>
      </c>
      <c r="T12" s="587"/>
      <c r="U12" s="587"/>
      <c r="V12" s="581"/>
      <c r="W12" s="583"/>
      <c r="X12" s="583"/>
      <c r="Y12" s="583"/>
      <c r="Z12" s="590" t="s">
        <v>23</v>
      </c>
      <c r="AA12" s="584" t="s">
        <v>24</v>
      </c>
    </row>
    <row r="13" spans="1:27" ht="185.25" customHeight="1" thickBot="1">
      <c r="A13" s="568"/>
      <c r="B13" s="571"/>
      <c r="C13" s="568"/>
      <c r="D13" s="572"/>
      <c r="E13" s="573"/>
      <c r="F13" s="577"/>
      <c r="G13" s="586"/>
      <c r="H13" s="2" t="s">
        <v>25</v>
      </c>
      <c r="I13" s="3" t="s">
        <v>26</v>
      </c>
      <c r="J13" s="4" t="s">
        <v>27</v>
      </c>
      <c r="K13" s="581"/>
      <c r="L13" s="583"/>
      <c r="M13" s="583"/>
      <c r="N13" s="583"/>
      <c r="O13" s="591"/>
      <c r="P13" s="585"/>
      <c r="Q13" s="572"/>
      <c r="R13" s="586"/>
      <c r="S13" s="2" t="s">
        <v>25</v>
      </c>
      <c r="T13" s="3" t="s">
        <v>26</v>
      </c>
      <c r="U13" s="4" t="s">
        <v>27</v>
      </c>
      <c r="V13" s="581"/>
      <c r="W13" s="583"/>
      <c r="X13" s="583"/>
      <c r="Y13" s="583"/>
      <c r="Z13" s="591"/>
      <c r="AA13" s="585"/>
    </row>
    <row r="14" spans="1:27" ht="20.25">
      <c r="A14" s="82" t="s">
        <v>28</v>
      </c>
      <c r="B14" s="97" t="s">
        <v>201</v>
      </c>
      <c r="C14" s="132">
        <v>90</v>
      </c>
      <c r="D14" s="147">
        <f>E14/30</f>
        <v>3</v>
      </c>
      <c r="E14" s="144">
        <f t="shared" ref="E14:E28" si="0">F14+Q14</f>
        <v>90</v>
      </c>
      <c r="F14" s="10">
        <f t="shared" ref="F14:F28" si="1">G14+K14+N14+M14</f>
        <v>0</v>
      </c>
      <c r="G14" s="94">
        <f>H14+I14+J14</f>
        <v>0</v>
      </c>
      <c r="H14" s="9"/>
      <c r="I14" s="6"/>
      <c r="J14" s="7"/>
      <c r="K14" s="9"/>
      <c r="L14" s="6"/>
      <c r="M14" s="6"/>
      <c r="N14" s="6"/>
      <c r="O14" s="6"/>
      <c r="P14" s="7"/>
      <c r="Q14" s="104">
        <f>V14+X14+Y14+R14</f>
        <v>90</v>
      </c>
      <c r="R14" s="8">
        <f t="shared" ref="R14:R28" si="2">S14+T14+U14</f>
        <v>48</v>
      </c>
      <c r="S14" s="9">
        <v>32</v>
      </c>
      <c r="T14" s="6"/>
      <c r="U14" s="7">
        <v>16</v>
      </c>
      <c r="V14" s="9">
        <v>42</v>
      </c>
      <c r="W14" s="6"/>
      <c r="X14" s="6"/>
      <c r="Y14" s="6"/>
      <c r="Z14" s="6"/>
      <c r="AA14" s="10" t="s">
        <v>58</v>
      </c>
    </row>
    <row r="15" spans="1:27" ht="20.25">
      <c r="A15" s="88" t="s">
        <v>29</v>
      </c>
      <c r="B15" s="98" t="s">
        <v>202</v>
      </c>
      <c r="C15" s="133">
        <v>180</v>
      </c>
      <c r="D15" s="148">
        <f t="shared" ref="D15:D28" si="3">E15/30</f>
        <v>6</v>
      </c>
      <c r="E15" s="145">
        <f t="shared" si="0"/>
        <v>180</v>
      </c>
      <c r="F15" s="16">
        <f t="shared" si="1"/>
        <v>60</v>
      </c>
      <c r="G15" s="95">
        <f t="shared" ref="G15:G28" si="4">H15+I15+J15</f>
        <v>36</v>
      </c>
      <c r="H15" s="15">
        <v>18</v>
      </c>
      <c r="I15" s="12"/>
      <c r="J15" s="13">
        <v>18</v>
      </c>
      <c r="K15" s="15">
        <v>24</v>
      </c>
      <c r="L15" s="12"/>
      <c r="M15" s="12"/>
      <c r="N15" s="12"/>
      <c r="O15" s="12"/>
      <c r="P15" s="13" t="s">
        <v>58</v>
      </c>
      <c r="Q15" s="105">
        <f t="shared" ref="Q15:Q28" si="5">V15+X15+Y15+R15</f>
        <v>120</v>
      </c>
      <c r="R15" s="14">
        <f t="shared" si="2"/>
        <v>96</v>
      </c>
      <c r="S15" s="15">
        <v>56</v>
      </c>
      <c r="T15" s="12"/>
      <c r="U15" s="13">
        <v>40</v>
      </c>
      <c r="V15" s="15">
        <v>24</v>
      </c>
      <c r="W15" s="12" t="s">
        <v>115</v>
      </c>
      <c r="X15" s="12"/>
      <c r="Y15" s="12"/>
      <c r="Z15" s="12" t="s">
        <v>93</v>
      </c>
      <c r="AA15" s="16"/>
    </row>
    <row r="16" spans="1:27" ht="20.25">
      <c r="A16" s="88" t="s">
        <v>30</v>
      </c>
      <c r="B16" s="98" t="s">
        <v>186</v>
      </c>
      <c r="C16" s="133">
        <v>90</v>
      </c>
      <c r="D16" s="148">
        <f t="shared" si="3"/>
        <v>3</v>
      </c>
      <c r="E16" s="145">
        <f t="shared" si="0"/>
        <v>90</v>
      </c>
      <c r="F16" s="16">
        <f t="shared" si="1"/>
        <v>0</v>
      </c>
      <c r="G16" s="95">
        <f t="shared" si="4"/>
        <v>0</v>
      </c>
      <c r="H16" s="15"/>
      <c r="I16" s="12"/>
      <c r="J16" s="13"/>
      <c r="K16" s="15"/>
      <c r="L16" s="12"/>
      <c r="M16" s="12"/>
      <c r="N16" s="12"/>
      <c r="O16" s="12"/>
      <c r="P16" s="13"/>
      <c r="Q16" s="105">
        <f t="shared" si="5"/>
        <v>90</v>
      </c>
      <c r="R16" s="14">
        <f t="shared" si="2"/>
        <v>48</v>
      </c>
      <c r="S16" s="15">
        <v>32</v>
      </c>
      <c r="T16" s="12"/>
      <c r="U16" s="13">
        <v>16</v>
      </c>
      <c r="V16" s="15">
        <v>42</v>
      </c>
      <c r="W16" s="12"/>
      <c r="X16" s="12"/>
      <c r="Y16" s="12"/>
      <c r="Z16" s="12"/>
      <c r="AA16" s="16" t="s">
        <v>58</v>
      </c>
    </row>
    <row r="17" spans="1:27" ht="20.25">
      <c r="A17" s="88" t="s">
        <v>31</v>
      </c>
      <c r="B17" s="98" t="s">
        <v>203</v>
      </c>
      <c r="C17" s="133">
        <v>120</v>
      </c>
      <c r="D17" s="148">
        <f t="shared" si="3"/>
        <v>4</v>
      </c>
      <c r="E17" s="145">
        <f t="shared" si="0"/>
        <v>120</v>
      </c>
      <c r="F17" s="16">
        <f t="shared" si="1"/>
        <v>120</v>
      </c>
      <c r="G17" s="95">
        <f t="shared" si="4"/>
        <v>60</v>
      </c>
      <c r="H17" s="15">
        <v>36</v>
      </c>
      <c r="I17" s="12"/>
      <c r="J17" s="13">
        <v>24</v>
      </c>
      <c r="K17" s="15">
        <v>60</v>
      </c>
      <c r="L17" s="12"/>
      <c r="M17" s="12"/>
      <c r="N17" s="12"/>
      <c r="O17" s="12"/>
      <c r="P17" s="13" t="s">
        <v>58</v>
      </c>
      <c r="Q17" s="105">
        <f t="shared" si="5"/>
        <v>0</v>
      </c>
      <c r="R17" s="14">
        <f t="shared" si="2"/>
        <v>0</v>
      </c>
      <c r="S17" s="15"/>
      <c r="T17" s="12"/>
      <c r="U17" s="13"/>
      <c r="V17" s="15"/>
      <c r="W17" s="12"/>
      <c r="X17" s="12"/>
      <c r="Y17" s="12"/>
      <c r="Z17" s="12"/>
      <c r="AA17" s="16"/>
    </row>
    <row r="18" spans="1:27" ht="20.25">
      <c r="A18" s="88" t="s">
        <v>32</v>
      </c>
      <c r="B18" s="98" t="s">
        <v>204</v>
      </c>
      <c r="C18" s="133">
        <v>120</v>
      </c>
      <c r="D18" s="148">
        <f t="shared" si="3"/>
        <v>4</v>
      </c>
      <c r="E18" s="145">
        <f t="shared" si="0"/>
        <v>120</v>
      </c>
      <c r="F18" s="16">
        <f t="shared" si="1"/>
        <v>120</v>
      </c>
      <c r="G18" s="95">
        <f t="shared" si="4"/>
        <v>72</v>
      </c>
      <c r="H18" s="15">
        <v>48</v>
      </c>
      <c r="I18" s="12"/>
      <c r="J18" s="13">
        <v>24</v>
      </c>
      <c r="K18" s="15">
        <v>48</v>
      </c>
      <c r="L18" s="12" t="s">
        <v>115</v>
      </c>
      <c r="M18" s="12"/>
      <c r="N18" s="12"/>
      <c r="O18" s="12" t="s">
        <v>93</v>
      </c>
      <c r="P18" s="13"/>
      <c r="Q18" s="105">
        <f t="shared" si="5"/>
        <v>0</v>
      </c>
      <c r="R18" s="14">
        <f t="shared" si="2"/>
        <v>0</v>
      </c>
      <c r="S18" s="15"/>
      <c r="T18" s="12"/>
      <c r="U18" s="13"/>
      <c r="V18" s="15"/>
      <c r="W18" s="12"/>
      <c r="X18" s="12"/>
      <c r="Y18" s="12"/>
      <c r="Z18" s="12"/>
      <c r="AA18" s="16"/>
    </row>
    <row r="19" spans="1:27" ht="20.25">
      <c r="A19" s="88" t="s">
        <v>33</v>
      </c>
      <c r="B19" s="98" t="s">
        <v>176</v>
      </c>
      <c r="C19" s="133">
        <v>150</v>
      </c>
      <c r="D19" s="148">
        <f t="shared" si="3"/>
        <v>5</v>
      </c>
      <c r="E19" s="145">
        <f t="shared" si="0"/>
        <v>150</v>
      </c>
      <c r="F19" s="16">
        <f t="shared" si="1"/>
        <v>150</v>
      </c>
      <c r="G19" s="95">
        <f t="shared" si="4"/>
        <v>84</v>
      </c>
      <c r="H19" s="15">
        <v>48</v>
      </c>
      <c r="I19" s="12"/>
      <c r="J19" s="13">
        <v>36</v>
      </c>
      <c r="K19" s="15">
        <v>66</v>
      </c>
      <c r="L19" s="12"/>
      <c r="M19" s="12"/>
      <c r="N19" s="12"/>
      <c r="O19" s="12" t="s">
        <v>97</v>
      </c>
      <c r="P19" s="13"/>
      <c r="Q19" s="105">
        <f t="shared" si="5"/>
        <v>0</v>
      </c>
      <c r="R19" s="14">
        <f t="shared" si="2"/>
        <v>0</v>
      </c>
      <c r="S19" s="15"/>
      <c r="T19" s="12"/>
      <c r="U19" s="13"/>
      <c r="V19" s="15"/>
      <c r="W19" s="12"/>
      <c r="X19" s="12"/>
      <c r="Y19" s="12"/>
      <c r="Z19" s="12"/>
      <c r="AA19" s="16"/>
    </row>
    <row r="20" spans="1:27" ht="20.25">
      <c r="A20" s="88" t="s">
        <v>34</v>
      </c>
      <c r="B20" s="98" t="s">
        <v>205</v>
      </c>
      <c r="C20" s="133">
        <v>120</v>
      </c>
      <c r="D20" s="148">
        <f t="shared" si="3"/>
        <v>4</v>
      </c>
      <c r="E20" s="145">
        <f t="shared" si="0"/>
        <v>120</v>
      </c>
      <c r="F20" s="16">
        <f t="shared" si="1"/>
        <v>0</v>
      </c>
      <c r="G20" s="95">
        <f t="shared" si="4"/>
        <v>0</v>
      </c>
      <c r="H20" s="15"/>
      <c r="I20" s="12"/>
      <c r="J20" s="13"/>
      <c r="K20" s="15"/>
      <c r="L20" s="12"/>
      <c r="M20" s="12"/>
      <c r="N20" s="12"/>
      <c r="O20" s="12"/>
      <c r="P20" s="13"/>
      <c r="Q20" s="105">
        <f t="shared" si="5"/>
        <v>120</v>
      </c>
      <c r="R20" s="14">
        <f t="shared" si="2"/>
        <v>64</v>
      </c>
      <c r="S20" s="15">
        <v>42</v>
      </c>
      <c r="T20" s="12"/>
      <c r="U20" s="13">
        <v>22</v>
      </c>
      <c r="V20" s="15">
        <v>56</v>
      </c>
      <c r="W20" s="12"/>
      <c r="X20" s="12"/>
      <c r="Y20" s="12"/>
      <c r="Z20" s="12" t="s">
        <v>97</v>
      </c>
      <c r="AA20" s="16"/>
    </row>
    <row r="21" spans="1:27" ht="20.25">
      <c r="A21" s="88" t="s">
        <v>35</v>
      </c>
      <c r="B21" s="98" t="s">
        <v>207</v>
      </c>
      <c r="C21" s="133">
        <v>90</v>
      </c>
      <c r="D21" s="148">
        <f t="shared" si="3"/>
        <v>3</v>
      </c>
      <c r="E21" s="145">
        <f t="shared" si="0"/>
        <v>90</v>
      </c>
      <c r="F21" s="16">
        <f t="shared" si="1"/>
        <v>90</v>
      </c>
      <c r="G21" s="95">
        <f t="shared" si="4"/>
        <v>48</v>
      </c>
      <c r="H21" s="15">
        <v>36</v>
      </c>
      <c r="I21" s="12"/>
      <c r="J21" s="13">
        <v>12</v>
      </c>
      <c r="K21" s="15">
        <v>42</v>
      </c>
      <c r="L21" s="12"/>
      <c r="M21" s="12"/>
      <c r="N21" s="12"/>
      <c r="O21" s="12" t="s">
        <v>97</v>
      </c>
      <c r="P21" s="13"/>
      <c r="Q21" s="105">
        <f t="shared" si="5"/>
        <v>0</v>
      </c>
      <c r="R21" s="14">
        <f t="shared" si="2"/>
        <v>0</v>
      </c>
      <c r="S21" s="15"/>
      <c r="T21" s="12"/>
      <c r="U21" s="13"/>
      <c r="V21" s="15"/>
      <c r="W21" s="12"/>
      <c r="X21" s="12"/>
      <c r="Y21" s="12"/>
      <c r="Z21" s="12"/>
      <c r="AA21" s="16"/>
    </row>
    <row r="22" spans="1:27" ht="20.25">
      <c r="A22" s="88" t="s">
        <v>36</v>
      </c>
      <c r="B22" s="98" t="s">
        <v>208</v>
      </c>
      <c r="C22" s="133">
        <v>120</v>
      </c>
      <c r="D22" s="148">
        <f t="shared" si="3"/>
        <v>4</v>
      </c>
      <c r="E22" s="145">
        <f t="shared" si="0"/>
        <v>120</v>
      </c>
      <c r="F22" s="16">
        <f t="shared" si="1"/>
        <v>0</v>
      </c>
      <c r="G22" s="95">
        <f t="shared" si="4"/>
        <v>0</v>
      </c>
      <c r="H22" s="15"/>
      <c r="I22" s="12"/>
      <c r="J22" s="13"/>
      <c r="K22" s="15"/>
      <c r="L22" s="12"/>
      <c r="M22" s="12"/>
      <c r="N22" s="12"/>
      <c r="O22" s="12"/>
      <c r="P22" s="13"/>
      <c r="Q22" s="105">
        <f t="shared" si="5"/>
        <v>120</v>
      </c>
      <c r="R22" s="14">
        <f t="shared" si="2"/>
        <v>64</v>
      </c>
      <c r="S22" s="15">
        <v>32</v>
      </c>
      <c r="T22" s="12"/>
      <c r="U22" s="13">
        <v>32</v>
      </c>
      <c r="V22" s="15">
        <v>56</v>
      </c>
      <c r="W22" s="12"/>
      <c r="X22" s="12"/>
      <c r="Y22" s="12"/>
      <c r="Z22" s="12"/>
      <c r="AA22" s="16" t="s">
        <v>58</v>
      </c>
    </row>
    <row r="23" spans="1:27" ht="20.25">
      <c r="A23" s="88" t="s">
        <v>37</v>
      </c>
      <c r="B23" s="98" t="s">
        <v>209</v>
      </c>
      <c r="C23" s="133">
        <v>120</v>
      </c>
      <c r="D23" s="148">
        <f t="shared" si="3"/>
        <v>4</v>
      </c>
      <c r="E23" s="145">
        <f t="shared" si="0"/>
        <v>120</v>
      </c>
      <c r="F23" s="16">
        <f t="shared" si="1"/>
        <v>0</v>
      </c>
      <c r="G23" s="95">
        <f t="shared" si="4"/>
        <v>0</v>
      </c>
      <c r="H23" s="15"/>
      <c r="I23" s="12"/>
      <c r="J23" s="13"/>
      <c r="K23" s="15"/>
      <c r="L23" s="12"/>
      <c r="M23" s="12"/>
      <c r="N23" s="12"/>
      <c r="O23" s="12"/>
      <c r="P23" s="13"/>
      <c r="Q23" s="105">
        <f t="shared" si="5"/>
        <v>120</v>
      </c>
      <c r="R23" s="14">
        <f t="shared" si="2"/>
        <v>64</v>
      </c>
      <c r="S23" s="15">
        <v>34</v>
      </c>
      <c r="T23" s="12"/>
      <c r="U23" s="13">
        <v>30</v>
      </c>
      <c r="V23" s="15">
        <v>56</v>
      </c>
      <c r="W23" s="12"/>
      <c r="X23" s="12"/>
      <c r="Y23" s="12"/>
      <c r="Z23" s="12"/>
      <c r="AA23" s="16" t="s">
        <v>206</v>
      </c>
    </row>
    <row r="24" spans="1:27" ht="21" thickBot="1">
      <c r="A24" s="88" t="s">
        <v>38</v>
      </c>
      <c r="B24" s="98" t="s">
        <v>177</v>
      </c>
      <c r="C24" s="133">
        <v>120</v>
      </c>
      <c r="D24" s="148">
        <f t="shared" si="3"/>
        <v>4</v>
      </c>
      <c r="E24" s="145">
        <f t="shared" si="0"/>
        <v>120</v>
      </c>
      <c r="F24" s="16">
        <f t="shared" si="1"/>
        <v>0</v>
      </c>
      <c r="G24" s="95">
        <f t="shared" si="4"/>
        <v>0</v>
      </c>
      <c r="H24" s="15"/>
      <c r="I24" s="12"/>
      <c r="J24" s="13"/>
      <c r="K24" s="15"/>
      <c r="L24" s="12"/>
      <c r="M24" s="12"/>
      <c r="N24" s="12"/>
      <c r="O24" s="12"/>
      <c r="P24" s="13"/>
      <c r="Q24" s="105">
        <f t="shared" si="5"/>
        <v>120</v>
      </c>
      <c r="R24" s="14">
        <f t="shared" si="2"/>
        <v>64</v>
      </c>
      <c r="S24" s="15">
        <v>32</v>
      </c>
      <c r="T24" s="12"/>
      <c r="U24" s="13">
        <v>32</v>
      </c>
      <c r="V24" s="15">
        <v>56</v>
      </c>
      <c r="W24" s="12"/>
      <c r="X24" s="12"/>
      <c r="Y24" s="12"/>
      <c r="Z24" s="12" t="s">
        <v>97</v>
      </c>
      <c r="AA24" s="16"/>
    </row>
    <row r="25" spans="1:27" ht="21" thickBot="1">
      <c r="A25" s="182" t="s">
        <v>40</v>
      </c>
      <c r="B25" s="183" t="s">
        <v>175</v>
      </c>
      <c r="C25" s="184">
        <v>150</v>
      </c>
      <c r="D25" s="185">
        <f t="shared" si="3"/>
        <v>5</v>
      </c>
      <c r="E25" s="186">
        <f t="shared" si="0"/>
        <v>150</v>
      </c>
      <c r="F25" s="187">
        <f t="shared" si="1"/>
        <v>150</v>
      </c>
      <c r="G25" s="188">
        <f t="shared" si="4"/>
        <v>60</v>
      </c>
      <c r="H25" s="189">
        <v>30</v>
      </c>
      <c r="I25" s="190"/>
      <c r="J25" s="191">
        <v>30</v>
      </c>
      <c r="K25" s="189">
        <v>90</v>
      </c>
      <c r="L25" s="190"/>
      <c r="M25" s="190"/>
      <c r="N25" s="190"/>
      <c r="O25" s="190"/>
      <c r="P25" s="191" t="s">
        <v>58</v>
      </c>
      <c r="Q25" s="192">
        <f t="shared" si="5"/>
        <v>0</v>
      </c>
      <c r="R25" s="193">
        <f t="shared" si="2"/>
        <v>0</v>
      </c>
      <c r="S25" s="189"/>
      <c r="T25" s="190"/>
      <c r="U25" s="191"/>
      <c r="V25" s="189"/>
      <c r="W25" s="190"/>
      <c r="X25" s="190"/>
      <c r="Y25" s="190"/>
      <c r="Z25" s="190"/>
      <c r="AA25" s="187"/>
    </row>
    <row r="26" spans="1:27" ht="20.25">
      <c r="A26" s="82" t="s">
        <v>41</v>
      </c>
      <c r="B26" s="129" t="s">
        <v>101</v>
      </c>
      <c r="C26" s="132">
        <v>165</v>
      </c>
      <c r="D26" s="147">
        <f t="shared" si="3"/>
        <v>5.5</v>
      </c>
      <c r="E26" s="144">
        <f t="shared" si="0"/>
        <v>165</v>
      </c>
      <c r="F26" s="10">
        <f t="shared" si="1"/>
        <v>165</v>
      </c>
      <c r="G26" s="120">
        <f t="shared" si="4"/>
        <v>90</v>
      </c>
      <c r="H26" s="9"/>
      <c r="I26" s="6"/>
      <c r="J26" s="7">
        <v>90</v>
      </c>
      <c r="K26" s="9">
        <v>75</v>
      </c>
      <c r="L26" s="6"/>
      <c r="M26" s="6"/>
      <c r="N26" s="6"/>
      <c r="O26" s="6"/>
      <c r="P26" s="7" t="s">
        <v>58</v>
      </c>
      <c r="Q26" s="104">
        <f t="shared" si="5"/>
        <v>0</v>
      </c>
      <c r="R26" s="8">
        <f t="shared" si="2"/>
        <v>0</v>
      </c>
      <c r="S26" s="9"/>
      <c r="T26" s="124"/>
      <c r="U26" s="125"/>
      <c r="V26" s="130"/>
      <c r="W26" s="6"/>
      <c r="X26" s="6"/>
      <c r="Y26" s="6"/>
      <c r="Z26" s="6"/>
      <c r="AA26" s="131"/>
    </row>
    <row r="27" spans="1:27" ht="20.25">
      <c r="A27" s="166" t="s">
        <v>52</v>
      </c>
      <c r="B27" s="167" t="s">
        <v>100</v>
      </c>
      <c r="C27" s="168">
        <v>180</v>
      </c>
      <c r="D27" s="148">
        <f t="shared" si="3"/>
        <v>6</v>
      </c>
      <c r="E27" s="145">
        <f t="shared" si="0"/>
        <v>180</v>
      </c>
      <c r="F27" s="16">
        <f t="shared" si="1"/>
        <v>0</v>
      </c>
      <c r="G27" s="139">
        <f t="shared" si="4"/>
        <v>0</v>
      </c>
      <c r="H27" s="169"/>
      <c r="I27" s="170"/>
      <c r="J27" s="171"/>
      <c r="K27" s="169"/>
      <c r="L27" s="170"/>
      <c r="M27" s="170"/>
      <c r="N27" s="170"/>
      <c r="O27" s="170"/>
      <c r="P27" s="171"/>
      <c r="Q27" s="105">
        <f t="shared" si="5"/>
        <v>180</v>
      </c>
      <c r="R27" s="14">
        <f t="shared" si="2"/>
        <v>120</v>
      </c>
      <c r="S27" s="169"/>
      <c r="T27" s="172"/>
      <c r="U27" s="173">
        <v>120</v>
      </c>
      <c r="V27" s="174">
        <v>60</v>
      </c>
      <c r="W27" s="170"/>
      <c r="X27" s="170"/>
      <c r="Y27" s="170"/>
      <c r="Z27" s="170"/>
      <c r="AA27" s="175" t="s">
        <v>206</v>
      </c>
    </row>
    <row r="28" spans="1:27" ht="21" thickBot="1">
      <c r="A28" s="88" t="s">
        <v>54</v>
      </c>
      <c r="B28" s="123" t="s">
        <v>104</v>
      </c>
      <c r="C28" s="133">
        <v>30</v>
      </c>
      <c r="D28" s="149">
        <f t="shared" si="3"/>
        <v>1</v>
      </c>
      <c r="E28" s="145">
        <f t="shared" si="0"/>
        <v>30</v>
      </c>
      <c r="F28" s="16">
        <f t="shared" si="1"/>
        <v>0</v>
      </c>
      <c r="G28" s="139">
        <f t="shared" si="4"/>
        <v>0</v>
      </c>
      <c r="H28" s="15"/>
      <c r="I28" s="12"/>
      <c r="J28" s="13"/>
      <c r="K28" s="15"/>
      <c r="L28" s="12"/>
      <c r="M28" s="12"/>
      <c r="N28" s="12"/>
      <c r="O28" s="12"/>
      <c r="P28" s="13"/>
      <c r="Q28" s="105">
        <f t="shared" si="5"/>
        <v>30</v>
      </c>
      <c r="R28" s="14">
        <f t="shared" si="2"/>
        <v>30</v>
      </c>
      <c r="S28" s="15"/>
      <c r="T28" s="107"/>
      <c r="U28" s="126">
        <v>30</v>
      </c>
      <c r="V28" s="17"/>
      <c r="W28" s="12"/>
      <c r="X28" s="12"/>
      <c r="Y28" s="12"/>
      <c r="Z28" s="12" t="s">
        <v>97</v>
      </c>
      <c r="AA28" s="86"/>
    </row>
    <row r="29" spans="1:27" ht="21" thickBot="1">
      <c r="A29" s="115"/>
      <c r="B29" s="116" t="s">
        <v>42</v>
      </c>
      <c r="C29" s="117">
        <f>SUM(C14:C28)</f>
        <v>1845</v>
      </c>
      <c r="D29" s="19">
        <f>SUM(D14:D28)</f>
        <v>61.5</v>
      </c>
      <c r="E29" s="117">
        <f>SUM(E14:E28)</f>
        <v>1845</v>
      </c>
      <c r="F29" s="117">
        <f>SUM(F14:F28)</f>
        <v>855</v>
      </c>
      <c r="G29" s="117">
        <f>SUM(G14:G25)</f>
        <v>360</v>
      </c>
      <c r="H29" s="117">
        <f>SUM(H14:H28)</f>
        <v>216</v>
      </c>
      <c r="I29" s="117">
        <f>SUM(I14:I28)</f>
        <v>0</v>
      </c>
      <c r="J29" s="117">
        <f>SUM(J14:J28)</f>
        <v>234</v>
      </c>
      <c r="K29" s="117">
        <f>SUM(K14:K28)</f>
        <v>405</v>
      </c>
      <c r="L29" s="117">
        <v>1</v>
      </c>
      <c r="M29" s="117">
        <f>SUM(M14:M28)</f>
        <v>0</v>
      </c>
      <c r="N29" s="117">
        <f>SUM(N14:N28)</f>
        <v>0</v>
      </c>
      <c r="O29" s="117">
        <v>3</v>
      </c>
      <c r="P29" s="117">
        <v>3</v>
      </c>
      <c r="Q29" s="23">
        <f>SUM(Q14:Q28)</f>
        <v>990</v>
      </c>
      <c r="R29" s="23">
        <f>SUM(R14:R25)</f>
        <v>448</v>
      </c>
      <c r="S29" s="23">
        <f>SUM(S14:S28)</f>
        <v>260</v>
      </c>
      <c r="T29" s="23">
        <f>SUM(T14:T28)</f>
        <v>0</v>
      </c>
      <c r="U29" s="23">
        <f>SUM(U14:U28)</f>
        <v>338</v>
      </c>
      <c r="V29" s="23">
        <f>SUM(V14:V28)</f>
        <v>392</v>
      </c>
      <c r="W29" s="23">
        <v>1</v>
      </c>
      <c r="X29" s="23">
        <f>SUM(X14:X28)</f>
        <v>0</v>
      </c>
      <c r="Y29" s="23">
        <f>SUM(Y14:Y28)</f>
        <v>0</v>
      </c>
      <c r="Z29" s="23">
        <v>3</v>
      </c>
      <c r="AA29" s="23">
        <v>4</v>
      </c>
    </row>
    <row r="30" spans="1:27" ht="21" thickBot="1">
      <c r="A30" s="592"/>
      <c r="B30" s="253" t="s">
        <v>43</v>
      </c>
      <c r="C30" s="35"/>
      <c r="D30" s="26"/>
      <c r="E30" s="27"/>
      <c r="F30" s="28"/>
      <c r="G30" s="29">
        <f>G29/J10</f>
        <v>30</v>
      </c>
      <c r="H30" s="30"/>
      <c r="I30" s="31"/>
      <c r="J30" s="31"/>
      <c r="K30" s="31"/>
      <c r="L30" s="31"/>
      <c r="M30" s="31"/>
      <c r="N30" s="31"/>
      <c r="O30" s="32"/>
      <c r="P30" s="33"/>
      <c r="Q30" s="28"/>
      <c r="R30" s="34">
        <f>SUM(R14:R25)/U10</f>
        <v>28</v>
      </c>
      <c r="S30" s="35"/>
      <c r="T30" s="25"/>
      <c r="U30" s="25"/>
      <c r="V30" s="25"/>
      <c r="W30" s="25"/>
      <c r="X30" s="25"/>
      <c r="Y30" s="25"/>
      <c r="Z30" s="36"/>
      <c r="AA30" s="90"/>
    </row>
    <row r="31" spans="1:27" ht="21" thickBot="1">
      <c r="A31" s="593"/>
      <c r="B31" s="254" t="s">
        <v>44</v>
      </c>
      <c r="C31" s="39"/>
      <c r="D31" s="38"/>
      <c r="E31" s="27"/>
      <c r="F31" s="39"/>
      <c r="G31" s="40"/>
      <c r="H31" s="41"/>
      <c r="I31" s="27"/>
      <c r="J31" s="27"/>
      <c r="K31" s="27"/>
      <c r="L31" s="27"/>
      <c r="M31" s="27"/>
      <c r="N31" s="42"/>
      <c r="O31" s="23">
        <v>3</v>
      </c>
      <c r="P31" s="43"/>
      <c r="Q31" s="44"/>
      <c r="R31" s="45"/>
      <c r="S31" s="46"/>
      <c r="T31" s="46"/>
      <c r="U31" s="46"/>
      <c r="V31" s="46"/>
      <c r="W31" s="46"/>
      <c r="X31" s="46"/>
      <c r="Y31" s="42"/>
      <c r="Z31" s="23">
        <v>4</v>
      </c>
      <c r="AA31" s="91"/>
    </row>
    <row r="32" spans="1:27" ht="21" thickBot="1">
      <c r="A32" s="593"/>
      <c r="B32" s="254" t="s">
        <v>45</v>
      </c>
      <c r="C32" s="39"/>
      <c r="D32" s="38"/>
      <c r="E32" s="27"/>
      <c r="F32" s="39"/>
      <c r="G32" s="42"/>
      <c r="H32" s="41"/>
      <c r="I32" s="27"/>
      <c r="J32" s="27"/>
      <c r="K32" s="27"/>
      <c r="L32" s="47"/>
      <c r="M32" s="27"/>
      <c r="N32" s="46"/>
      <c r="O32" s="40"/>
      <c r="P32" s="23">
        <v>4</v>
      </c>
      <c r="Q32" s="44"/>
      <c r="R32" s="46"/>
      <c r="S32" s="46"/>
      <c r="T32" s="46"/>
      <c r="U32" s="46"/>
      <c r="V32" s="46"/>
      <c r="W32" s="48"/>
      <c r="X32" s="46"/>
      <c r="Y32" s="46"/>
      <c r="Z32" s="40"/>
      <c r="AA32" s="23">
        <v>5</v>
      </c>
    </row>
    <row r="33" spans="1:27" ht="21" thickBot="1">
      <c r="A33" s="593"/>
      <c r="B33" s="255" t="s">
        <v>46</v>
      </c>
      <c r="C33" s="51"/>
      <c r="D33" s="50"/>
      <c r="E33" s="47"/>
      <c r="F33" s="51"/>
      <c r="G33" s="50"/>
      <c r="H33" s="52"/>
      <c r="I33" s="53"/>
      <c r="J33" s="53"/>
      <c r="K33" s="54"/>
      <c r="L33" s="23">
        <v>1</v>
      </c>
      <c r="M33" s="55"/>
      <c r="N33" s="56"/>
      <c r="O33" s="56"/>
      <c r="P33" s="57"/>
      <c r="Q33" s="58"/>
      <c r="R33" s="48"/>
      <c r="S33" s="48"/>
      <c r="T33" s="48"/>
      <c r="U33" s="48"/>
      <c r="V33" s="59"/>
      <c r="W33" s="23">
        <v>1</v>
      </c>
      <c r="X33" s="51"/>
      <c r="Y33" s="47"/>
      <c r="Z33" s="48"/>
      <c r="AA33" s="92"/>
    </row>
    <row r="34" spans="1:27" ht="21" thickBot="1">
      <c r="A34" s="594"/>
      <c r="B34" s="256" t="s">
        <v>47</v>
      </c>
      <c r="C34" s="118">
        <f>SUM(C30:C33)</f>
        <v>0</v>
      </c>
      <c r="D34" s="60">
        <f t="shared" ref="D34:AA34" si="6">SUM(D30:D33)</f>
        <v>0</v>
      </c>
      <c r="E34" s="60">
        <f t="shared" si="6"/>
        <v>0</v>
      </c>
      <c r="F34" s="61">
        <f t="shared" si="6"/>
        <v>0</v>
      </c>
      <c r="G34" s="136">
        <f>SUM(G30:G33)</f>
        <v>30</v>
      </c>
      <c r="H34" s="22">
        <f t="shared" si="6"/>
        <v>0</v>
      </c>
      <c r="I34" s="20">
        <f t="shared" si="6"/>
        <v>0</v>
      </c>
      <c r="J34" s="20">
        <f t="shared" si="6"/>
        <v>0</v>
      </c>
      <c r="K34" s="21">
        <f t="shared" si="6"/>
        <v>0</v>
      </c>
      <c r="L34" s="23">
        <f t="shared" si="6"/>
        <v>1</v>
      </c>
      <c r="M34" s="22">
        <f t="shared" si="6"/>
        <v>0</v>
      </c>
      <c r="N34" s="20">
        <f t="shared" si="6"/>
        <v>0</v>
      </c>
      <c r="O34" s="20">
        <f>SUM(O30:O33)</f>
        <v>3</v>
      </c>
      <c r="P34" s="20">
        <f t="shared" si="6"/>
        <v>4</v>
      </c>
      <c r="Q34" s="61">
        <f t="shared" si="6"/>
        <v>0</v>
      </c>
      <c r="R34" s="136">
        <f t="shared" si="6"/>
        <v>28</v>
      </c>
      <c r="S34" s="118">
        <f t="shared" si="6"/>
        <v>0</v>
      </c>
      <c r="T34" s="60">
        <f t="shared" si="6"/>
        <v>0</v>
      </c>
      <c r="U34" s="60">
        <f t="shared" si="6"/>
        <v>0</v>
      </c>
      <c r="V34" s="60">
        <f t="shared" si="6"/>
        <v>0</v>
      </c>
      <c r="W34" s="60">
        <f t="shared" si="6"/>
        <v>1</v>
      </c>
      <c r="X34" s="60">
        <f t="shared" si="6"/>
        <v>0</v>
      </c>
      <c r="Y34" s="60">
        <f t="shared" si="6"/>
        <v>0</v>
      </c>
      <c r="Z34" s="60">
        <f t="shared" si="6"/>
        <v>4</v>
      </c>
      <c r="AA34" s="93">
        <f t="shared" si="6"/>
        <v>5</v>
      </c>
    </row>
    <row r="35" spans="1:27" ht="20.25">
      <c r="A35" s="62"/>
      <c r="B35" s="62"/>
      <c r="C35" s="63"/>
      <c r="D35" s="62"/>
      <c r="E35" s="63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</row>
    <row r="36" spans="1:27" ht="20.25">
      <c r="A36" s="62"/>
      <c r="B36" s="62"/>
      <c r="C36" s="63"/>
      <c r="D36" s="62"/>
      <c r="E36" s="63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</row>
    <row r="37" spans="1:27" ht="20.25">
      <c r="A37" s="62"/>
      <c r="B37" s="62"/>
      <c r="C37" s="63"/>
      <c r="D37" s="62"/>
      <c r="E37" s="63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</row>
    <row r="38" spans="1:27" ht="26.25">
      <c r="A38" s="1"/>
      <c r="B38" s="64" t="s">
        <v>85</v>
      </c>
      <c r="C38" s="64"/>
      <c r="D38" s="64"/>
      <c r="E38" s="64"/>
      <c r="F38" s="64"/>
      <c r="G38" s="64"/>
      <c r="H38" s="64"/>
      <c r="I38" s="64"/>
      <c r="J38" s="64"/>
      <c r="K38" s="64" t="s">
        <v>55</v>
      </c>
      <c r="L38" s="64"/>
      <c r="M38" s="64"/>
      <c r="N38" s="64"/>
      <c r="O38" s="64"/>
      <c r="P38" s="64"/>
      <c r="Q38" s="64"/>
      <c r="R38" s="65"/>
      <c r="S38" s="65"/>
      <c r="T38" s="66" t="s">
        <v>90</v>
      </c>
      <c r="U38" s="67"/>
      <c r="V38" s="67" t="s">
        <v>163</v>
      </c>
      <c r="W38" s="67"/>
      <c r="X38" s="67"/>
      <c r="Y38" s="68"/>
      <c r="Z38" s="68"/>
      <c r="AA38" s="68"/>
    </row>
    <row r="39" spans="1:27" ht="26.25">
      <c r="A39" s="69"/>
      <c r="B39" s="595"/>
      <c r="C39" s="595"/>
      <c r="D39" s="595"/>
      <c r="E39" s="595"/>
      <c r="F39" s="595"/>
      <c r="G39" s="595"/>
      <c r="H39" s="595"/>
      <c r="I39" s="595"/>
      <c r="J39" s="595"/>
      <c r="K39" s="69"/>
      <c r="L39" s="69"/>
      <c r="M39" s="69"/>
      <c r="N39" s="69"/>
      <c r="O39" s="69"/>
      <c r="P39" s="69"/>
      <c r="Q39" s="69"/>
      <c r="R39" s="69" t="s">
        <v>48</v>
      </c>
      <c r="S39" s="71"/>
      <c r="T39" s="72" t="s">
        <v>49</v>
      </c>
      <c r="U39" s="73" t="s">
        <v>89</v>
      </c>
      <c r="V39" s="73"/>
      <c r="W39" s="73"/>
      <c r="X39" s="72"/>
      <c r="Y39" s="72"/>
      <c r="Z39" s="74"/>
      <c r="AA39" s="74"/>
    </row>
    <row r="40" spans="1:27" ht="26.25">
      <c r="A40" s="69"/>
      <c r="B40" s="165"/>
      <c r="C40" s="165"/>
      <c r="D40" s="165"/>
      <c r="E40" s="165"/>
      <c r="F40" s="165"/>
      <c r="G40" s="165"/>
      <c r="H40" s="165"/>
      <c r="I40" s="165"/>
      <c r="J40" s="165"/>
      <c r="K40" s="69"/>
      <c r="L40" s="69"/>
      <c r="M40" s="69"/>
      <c r="N40" s="69"/>
      <c r="O40" s="69"/>
      <c r="P40" s="69"/>
      <c r="Q40" s="69"/>
      <c r="R40" s="69"/>
      <c r="S40" s="71"/>
      <c r="T40" s="72"/>
      <c r="U40" s="73"/>
      <c r="V40" s="73"/>
      <c r="W40" s="73"/>
      <c r="X40" s="72"/>
      <c r="Y40" s="72"/>
      <c r="Z40" s="74"/>
      <c r="AA40" s="74"/>
    </row>
    <row r="41" spans="1:27" ht="26.25">
      <c r="A41" s="69"/>
      <c r="B41" s="165"/>
      <c r="C41" s="165"/>
      <c r="D41" s="165"/>
      <c r="E41" s="165"/>
      <c r="F41" s="165"/>
      <c r="G41" s="165"/>
      <c r="H41" s="165"/>
      <c r="I41" s="165"/>
      <c r="J41" s="165"/>
      <c r="K41" s="64"/>
      <c r="L41" s="64"/>
      <c r="M41" s="64"/>
      <c r="N41" s="64"/>
      <c r="O41" s="64"/>
      <c r="P41" s="64"/>
      <c r="Q41" s="64"/>
      <c r="R41" s="64"/>
      <c r="S41" s="64"/>
      <c r="T41" s="66"/>
      <c r="U41" s="66"/>
      <c r="V41" s="66"/>
      <c r="W41" s="66"/>
      <c r="X41" s="75"/>
      <c r="Y41" s="75"/>
      <c r="Z41" s="76"/>
      <c r="AA41" s="76"/>
    </row>
    <row r="42" spans="1:27" ht="26.25">
      <c r="A42" s="69"/>
      <c r="B42" s="165"/>
      <c r="C42" s="165"/>
      <c r="D42" s="165"/>
      <c r="E42" s="165"/>
      <c r="F42" s="165"/>
      <c r="G42" s="165"/>
      <c r="H42" s="165"/>
      <c r="I42" s="165"/>
      <c r="J42" s="165"/>
      <c r="K42" s="64" t="s">
        <v>50</v>
      </c>
      <c r="L42" s="64"/>
      <c r="M42" s="64"/>
      <c r="N42" s="64"/>
      <c r="O42" s="64"/>
      <c r="P42" s="64"/>
      <c r="Q42" s="64"/>
      <c r="R42" s="65"/>
      <c r="S42" s="65"/>
      <c r="T42" s="66"/>
      <c r="U42" s="67"/>
      <c r="V42" s="67"/>
      <c r="W42" s="67" t="s">
        <v>145</v>
      </c>
      <c r="X42" s="67"/>
      <c r="Y42" s="68"/>
      <c r="Z42" s="76"/>
      <c r="AA42" s="76"/>
    </row>
    <row r="43" spans="1:27" ht="26.25">
      <c r="A43" s="69"/>
      <c r="B43" s="165"/>
      <c r="C43" s="165"/>
      <c r="D43" s="165"/>
      <c r="E43" s="165"/>
      <c r="F43" s="165"/>
      <c r="G43" s="165"/>
      <c r="H43" s="165"/>
      <c r="I43" s="165"/>
      <c r="J43" s="165"/>
      <c r="K43" s="69"/>
      <c r="L43" s="69"/>
      <c r="M43" s="69"/>
      <c r="N43" s="69"/>
      <c r="O43" s="69"/>
      <c r="P43" s="69"/>
      <c r="Q43" s="69"/>
      <c r="R43" s="69" t="s">
        <v>48</v>
      </c>
      <c r="S43" s="71"/>
      <c r="T43" s="72" t="s">
        <v>51</v>
      </c>
      <c r="U43" s="73" t="s">
        <v>89</v>
      </c>
      <c r="V43" s="73"/>
      <c r="W43" s="73"/>
      <c r="X43" s="72"/>
      <c r="Y43" s="72"/>
      <c r="Z43" s="76"/>
      <c r="AA43" s="76"/>
    </row>
  </sheetData>
  <mergeCells count="42">
    <mergeCell ref="A30:A34"/>
    <mergeCell ref="B39:J39"/>
    <mergeCell ref="G12:G13"/>
    <mergeCell ref="H12:J12"/>
    <mergeCell ref="O12:O13"/>
    <mergeCell ref="M11:M13"/>
    <mergeCell ref="N11:N13"/>
    <mergeCell ref="O11:P11"/>
    <mergeCell ref="X11:X13"/>
    <mergeCell ref="Y11:Y13"/>
    <mergeCell ref="Z11:AA11"/>
    <mergeCell ref="Z12:Z13"/>
    <mergeCell ref="AA12:AA13"/>
    <mergeCell ref="Q11:Q13"/>
    <mergeCell ref="W11:W13"/>
    <mergeCell ref="P12:P13"/>
    <mergeCell ref="R12:R13"/>
    <mergeCell ref="S12:U12"/>
    <mergeCell ref="R11:U11"/>
    <mergeCell ref="V11:V13"/>
    <mergeCell ref="W7:AA7"/>
    <mergeCell ref="A8:AA8"/>
    <mergeCell ref="A9:AA9"/>
    <mergeCell ref="A10:A13"/>
    <mergeCell ref="B10:B13"/>
    <mergeCell ref="C10:C13"/>
    <mergeCell ref="D10:D13"/>
    <mergeCell ref="E10:E13"/>
    <mergeCell ref="F10:I10"/>
    <mergeCell ref="K10:P10"/>
    <mergeCell ref="Q10:T10"/>
    <mergeCell ref="V10:AA10"/>
    <mergeCell ref="F11:F13"/>
    <mergeCell ref="G11:J11"/>
    <mergeCell ref="K11:K13"/>
    <mergeCell ref="L11:L13"/>
    <mergeCell ref="C6:AA6"/>
    <mergeCell ref="C1:AA1"/>
    <mergeCell ref="C2:AA2"/>
    <mergeCell ref="C3:AA3"/>
    <mergeCell ref="C4:AA4"/>
    <mergeCell ref="C5:AA5"/>
  </mergeCells>
  <printOptions horizontalCentered="1"/>
  <pageMargins left="0.59055118110236227" right="0.39370078740157483" top="0.59055118110236227" bottom="0.39370078740157483" header="0.31496062992125984" footer="0.31496062992125984"/>
  <pageSetup paperSize="9" scale="3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36</vt:i4>
      </vt:variant>
    </vt:vector>
  </HeadingPairs>
  <TitlesOfParts>
    <vt:vector size="36" baseType="lpstr">
      <vt:lpstr>11-АТ,12-АТ</vt:lpstr>
      <vt:lpstr>21-АТ,22-АТ</vt:lpstr>
      <vt:lpstr>31-АТ,32-АТ</vt:lpstr>
      <vt:lpstr>41-АТ,42-АТ</vt:lpstr>
      <vt:lpstr> 23-АТс (ОКР)</vt:lpstr>
      <vt:lpstr>33-АТс (ОКР)</vt:lpstr>
      <vt:lpstr>11-ТТ</vt:lpstr>
      <vt:lpstr>12-ТТ</vt:lpstr>
      <vt:lpstr>21-ТТ</vt:lpstr>
      <vt:lpstr>22-ТТ</vt:lpstr>
      <vt:lpstr>11-Дз,12-Дз,13-Дз</vt:lpstr>
      <vt:lpstr>21-Дз,22-Дз,23-Дз</vt:lpstr>
      <vt:lpstr>31-Дз,32-Дз</vt:lpstr>
      <vt:lpstr>41-Дз,42-Дз</vt:lpstr>
      <vt:lpstr>11-ЕТ</vt:lpstr>
      <vt:lpstr>12-ЕТ</vt:lpstr>
      <vt:lpstr>21-ЕТ</vt:lpstr>
      <vt:lpstr>31-ЕТ</vt:lpstr>
      <vt:lpstr>41-ЕТ</vt:lpstr>
      <vt:lpstr>11-ПТ</vt:lpstr>
      <vt:lpstr>12-ПТ</vt:lpstr>
      <vt:lpstr>21-ПТ</vt:lpstr>
      <vt:lpstr>22-ПТ</vt:lpstr>
      <vt:lpstr>11-Мд</vt:lpstr>
      <vt:lpstr>12-Мд</vt:lpstr>
      <vt:lpstr>21-Мд</vt:lpstr>
      <vt:lpstr>31-Мд</vt:lpstr>
      <vt:lpstr>41-Мд</vt:lpstr>
      <vt:lpstr>11-КІ</vt:lpstr>
      <vt:lpstr>21-КІ</vt:lpstr>
      <vt:lpstr>31-КІ,32-КІ</vt:lpstr>
      <vt:lpstr>41-КІ,42-КІ</vt:lpstr>
      <vt:lpstr>11-ІСТ,12-ІСТ</vt:lpstr>
      <vt:lpstr>21-ІСТ,22-ІСТ</vt:lpstr>
      <vt:lpstr>31-ІСТ</vt:lpstr>
      <vt:lpstr>41-ІСТ,42-ІСТ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</dc:creator>
  <cp:lastModifiedBy>SR</cp:lastModifiedBy>
  <cp:lastPrinted>2024-08-22T14:10:11Z</cp:lastPrinted>
  <dcterms:created xsi:type="dcterms:W3CDTF">2023-07-30T17:00:00Z</dcterms:created>
  <dcterms:modified xsi:type="dcterms:W3CDTF">2024-08-29T15:50:28Z</dcterms:modified>
</cp:coreProperties>
</file>